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13"/>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 sheetId="13" r:id="rId13"/>
    <sheet name="07"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COUNTIFS" hidden="1">#NAME?</definedName>
    <definedName name="_xlfn.SUMIFS" hidden="1">#NAME?</definedName>
    <definedName name="Nguyennhan">'[1]Nguyen_nhan'!$B$3:$B$16</definedName>
    <definedName name="_xlnm.Print_Area" localSheetId="12">'06'!$A$1:$S$85</definedName>
    <definedName name="_xlnm.Print_Area" localSheetId="13">'07'!$A$1:$T$87</definedName>
    <definedName name="_xlnm.Print_Area" localSheetId="1">'Mãu BC mien giam 8'!$A$1:$N$36</definedName>
    <definedName name="_xlnm.Print_Titles" localSheetId="12">'06'!$6:$10</definedName>
    <definedName name="_xlnm.Print_Titles" localSheetId="13">'07'!$6:$10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<sst xmlns="http://schemas.openxmlformats.org/spreadsheetml/2006/main" count="1106" uniqueCount="507">
  <si>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</si>
  <si>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</si>
  <si>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</si>
  <si>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</si>
  <si>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</si>
  <si>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</si>
  <si>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</si>
  <si>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</si>
  <si>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</si>
  <si>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</si>
  <si>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</si>
  <si>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</si>
  <si>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</si>
  <si>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</si>
  <si>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</si>
  <si>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</si>
  <si>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</si>
  <si>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</si>
  <si>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</si>
  <si>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</si>
  <si>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</si>
  <si>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</si>
  <si>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</si>
  <si>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</si>
  <si>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</si>
  <si>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</si>
  <si>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</si>
  <si>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</si>
  <si>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</si>
  <si>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</si>
  <si>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</si>
  <si>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</si>
  <si>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</si>
  <si>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</si>
  <si>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</si>
  <si>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</si>
  <si>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</si>
  <si>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</si>
  <si>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</si>
  <si>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</si>
  <si>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</si>
  <si>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</si>
  <si>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</si>
  <si>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</si>
  <si>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</si>
  <si>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</si>
  <si>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</si>
  <si>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</si>
  <si>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</si>
  <si>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</si>
  <si>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</si>
  <si>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</si>
  <si>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</si>
  <si>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</si>
  <si>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</si>
  <si>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</si>
  <si>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</si>
  <si>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</si>
  <si>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</si>
  <si>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</si>
  <si>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</si>
  <si>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</si>
  <si>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</si>
  <si>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</si>
  <si>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</si>
  <si>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</si>
  <si>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</si>
  <si>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</si>
  <si>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</si>
  <si>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</si>
  <si>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</si>
  <si>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</si>
  <si>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</si>
  <si>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</si>
  <si>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</si>
  <si>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</si>
  <si>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</si>
  <si>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</si>
  <si>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</si>
  <si>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</si>
  <si>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</si>
  <si>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</si>
  <si>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</si>
  <si>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</si>
  <si>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</si>
  <si>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</si>
  <si>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</si>
  <si>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</si>
  <si>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</si>
  <si>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</si>
  <si>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</si>
  <si>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</si>
  <si>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</si>
  <si>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</si>
  <si>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</si>
  <si>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</si>
  <si>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</si>
  <si>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</si>
  <si>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</si>
  <si>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</si>
  <si>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</si>
  <si>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</si>
  <si>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</si>
  <si>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</si>
  <si>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</si>
  <si>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</si>
  <si>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</si>
  <si>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</si>
  <si>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</si>
  <si>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</si>
  <si>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</si>
  <si>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1.8</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</si>
  <si>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</si>
  <si>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</si>
  <si>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</si>
  <si>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</si>
  <si>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</si>
  <si>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</si>
  <si>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</si>
  <si>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</si>
  <si>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</si>
  <si>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</si>
  <si>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</si>
  <si>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</si>
  <si>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</si>
  <si>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</si>
  <si>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</si>
  <si>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</si>
  <si>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</si>
  <si>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</si>
  <si>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</si>
  <si>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</si>
  <si>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</si>
  <si>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</si>
  <si>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</si>
  <si>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</si>
  <si>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</si>
  <si>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</si>
  <si>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</si>
  <si>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</si>
  <si>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</si>
  <si>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</si>
  <si>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</si>
  <si>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</si>
  <si>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</si>
  <si>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</si>
  <si>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</si>
  <si>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</si>
  <si>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</si>
  <si>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</si>
  <si>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</si>
  <si>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</si>
  <si>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</si>
  <si>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</si>
  <si>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</si>
  <si>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</si>
  <si>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</si>
  <si>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</si>
  <si>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</si>
  <si>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</si>
  <si>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</si>
  <si>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</si>
  <si>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</si>
  <si>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</si>
  <si>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</si>
  <si>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</si>
  <si>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</si>
  <si>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</si>
  <si>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</si>
  <si>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</si>
  <si>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</si>
  <si>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</si>
  <si>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</si>
  <si>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</si>
  <si>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</si>
  <si>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</si>
  <si>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</si>
  <si>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</si>
  <si>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</si>
  <si>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</si>
  <si>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</si>
  <si>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</si>
  <si>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</si>
  <si>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</si>
  <si>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</si>
  <si>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</si>
  <si>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</si>
  <si>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</si>
  <si>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</si>
  <si>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</si>
  <si>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</si>
  <si>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</si>
  <si>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</si>
  <si>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</si>
  <si>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</si>
  <si>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</si>
  <si>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</si>
  <si>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</si>
  <si>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</si>
  <si>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</si>
  <si>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</si>
  <si>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</si>
  <si>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</si>
  <si>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</si>
  <si>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</si>
  <si>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</si>
  <si>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</si>
  <si>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</si>
  <si>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</si>
  <si>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</si>
  <si>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</si>
  <si>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</si>
  <si>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</si>
  <si>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</si>
  <si>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</si>
  <si>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</si>
  <si>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</si>
  <si>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</si>
  <si>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</si>
  <si>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</si>
  <si>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</si>
  <si>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</si>
  <si>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</si>
  <si>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</si>
  <si>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</si>
  <si>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</si>
  <si>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</si>
  <si>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</si>
  <si>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</si>
  <si>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</si>
  <si>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</si>
  <si>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</si>
  <si>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</si>
  <si>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</si>
  <si>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</si>
  <si>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</si>
  <si>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</si>
  <si>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</si>
  <si>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</si>
  <si>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</si>
  <si>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</si>
  <si>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</si>
  <si>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</si>
  <si>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</si>
  <si>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</si>
  <si>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</si>
  <si>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</si>
  <si>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</si>
  <si>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</si>
  <si>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</si>
  <si>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</si>
  <si>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</si>
  <si>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</si>
  <si>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</si>
  <si>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</si>
  <si>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</si>
  <si>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</si>
  <si>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</si>
  <si>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</si>
  <si>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</si>
  <si>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</si>
  <si>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</si>
  <si>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</si>
  <si>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</si>
  <si>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</si>
  <si>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</si>
  <si>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</si>
  <si>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</si>
  <si>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</si>
  <si>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</si>
  <si>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</si>
  <si>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</si>
  <si>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</si>
  <si>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</si>
  <si>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</si>
  <si>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</si>
  <si>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</si>
  <si>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</si>
  <si>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</si>
  <si>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</si>
  <si>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</si>
  <si>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</si>
  <si>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</si>
  <si>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</si>
  <si>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</si>
  <si>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</si>
  <si>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</si>
  <si>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</si>
  <si>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</si>
  <si>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</si>
  <si>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</si>
  <si>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</si>
  <si>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</si>
  <si>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</si>
  <si>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</si>
  <si>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</si>
  <si>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</si>
  <si>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</si>
  <si>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</si>
  <si>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</si>
  <si>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</si>
  <si>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</si>
  <si>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</si>
  <si>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</si>
  <si>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</si>
  <si>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</si>
  <si>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</si>
  <si>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</si>
  <si>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</si>
  <si>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</si>
  <si>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</si>
  <si>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</si>
  <si>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</si>
  <si>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</si>
  <si>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</si>
  <si>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</si>
  <si>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</si>
  <si>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</si>
  <si>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</si>
  <si>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</si>
  <si>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</si>
  <si>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</si>
  <si>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</si>
  <si>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</si>
  <si>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</si>
  <si>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</si>
  <si>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</si>
  <si>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</si>
  <si>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</si>
  <si>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</si>
  <si>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</si>
  <si>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</si>
  <si>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</si>
  <si>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</si>
  <si>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</si>
  <si>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</si>
  <si>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</si>
  <si>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</si>
  <si>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</si>
  <si>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</si>
  <si>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</si>
  <si>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</si>
  <si>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</si>
  <si>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</si>
  <si>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</si>
  <si>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</si>
  <si>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</si>
  <si>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</si>
  <si>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</si>
  <si>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</si>
  <si>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</si>
  <si>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</si>
  <si>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</si>
  <si>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</si>
  <si>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</si>
  <si>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</si>
  <si>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</si>
  <si>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</si>
  <si>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</si>
  <si>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</si>
  <si>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</si>
  <si>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</si>
  <si>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</si>
  <si>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</si>
  <si>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</si>
  <si>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</si>
  <si>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</si>
  <si>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</si>
  <si>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</si>
  <si>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</si>
  <si>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</si>
  <si>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</si>
  <si>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</si>
  <si>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</si>
  <si>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</si>
  <si>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</si>
  <si>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</si>
  <si>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</si>
  <si>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</si>
  <si>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</si>
  <si>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</si>
  <si>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</si>
  <si>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</si>
  <si>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</si>
  <si>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</si>
  <si>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</si>
  <si>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</si>
  <si>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</si>
  <si>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</si>
  <si>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</si>
  <si>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</si>
  <si>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</si>
  <si>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</si>
  <si>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</si>
  <si>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</si>
  <si>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</si>
  <si>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</si>
  <si>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</si>
  <si>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</si>
  <si>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</si>
  <si>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</si>
  <si>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</si>
  <si>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</si>
  <si>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</si>
  <si>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</si>
  <si>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</si>
  <si>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</si>
  <si>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</si>
  <si>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</si>
  <si>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</si>
  <si>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</si>
  <si>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</si>
  <si>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</si>
  <si>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</si>
  <si>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</si>
  <si>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</si>
  <si>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</si>
  <si>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</si>
  <si>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</si>
  <si>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</si>
  <si>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</si>
  <si>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</si>
  <si>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</si>
  <si>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</si>
  <si>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</si>
  <si>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</si>
  <si>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</si>
  <si>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</si>
  <si>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</si>
  <si>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</si>
  <si>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</si>
  <si>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Cục THADS tỉnh Bình Thuận</t>
  </si>
  <si>
    <t>Trần Quốc Bảo</t>
  </si>
  <si>
    <t>Trần Nam</t>
  </si>
  <si>
    <t>Cục THADS tỉnh</t>
  </si>
  <si>
    <t>Huỳnh Văn Hùng</t>
  </si>
  <si>
    <t>Nguyễn Văn Bình</t>
  </si>
  <si>
    <t>Nguyễn Hồng Nga</t>
  </si>
  <si>
    <t>Nguyễn Thị Kim Yến</t>
  </si>
  <si>
    <t>Ngô Minh Thành</t>
  </si>
  <si>
    <t>Trần Thanh Lương</t>
  </si>
  <si>
    <t>Hà Vi Tùng</t>
  </si>
  <si>
    <t>Nguyễn Đức Minh</t>
  </si>
  <si>
    <t>Lữ Văn Quí</t>
  </si>
  <si>
    <t>Nguyễn T. Thanh Miền</t>
  </si>
  <si>
    <t>Hồ Sỹ Thông</t>
  </si>
  <si>
    <t>THADS Tp. Phan Thiết</t>
  </si>
  <si>
    <t>Trần Thị Thanh Nga</t>
  </si>
  <si>
    <t>Trần Đức Tín</t>
  </si>
  <si>
    <t>Ngô Trí Hùng</t>
  </si>
  <si>
    <t>Trương Quang Hy</t>
  </si>
  <si>
    <t>Lê Tấn Dũng</t>
  </si>
  <si>
    <t>Ng. Kiều Khánh Trang</t>
  </si>
  <si>
    <t>Đinh Đình Hiền</t>
  </si>
  <si>
    <t>Võ Văn Hiếu</t>
  </si>
  <si>
    <t>Nguyễn Thanh Tùng</t>
  </si>
  <si>
    <t>1.10</t>
  </si>
  <si>
    <t>Bùi Thị Minh Ngà</t>
  </si>
  <si>
    <t>THADS Tx. Lagi</t>
  </si>
  <si>
    <t>Trần Thanh An</t>
  </si>
  <si>
    <t>Hồ Thị Khánh Huệ</t>
  </si>
  <si>
    <t>Nguyễn Chí Lập</t>
  </si>
  <si>
    <t>Khưu Quốc Việt</t>
  </si>
  <si>
    <t>THADS H. Tuy Phong</t>
  </si>
  <si>
    <t>Trần Khắc Minh</t>
  </si>
  <si>
    <t>Trần Sơn</t>
  </si>
  <si>
    <t>Nguyễn Thái Thường</t>
  </si>
  <si>
    <t>Cao Thị Diệu Huyền</t>
  </si>
  <si>
    <t>Qua Đình Thiện</t>
  </si>
  <si>
    <t>THADS H. Bắc Bình</t>
  </si>
  <si>
    <t>Tiền Minh Sướng</t>
  </si>
  <si>
    <t>Lê Văn Hoàng</t>
  </si>
  <si>
    <t>Võ Duy Giáp</t>
  </si>
  <si>
    <t>Huỳnh Thảo Huy</t>
  </si>
  <si>
    <t>THADS H. Đức Linh</t>
  </si>
  <si>
    <t>Huỳnh Tấn Tài</t>
  </si>
  <si>
    <t>Nguyễn Thị Hoà</t>
  </si>
  <si>
    <t>Lê Ngọc Thiện</t>
  </si>
  <si>
    <t>THADS H. Tánh Linh</t>
  </si>
  <si>
    <t>Hoàng Văn Phụng</t>
  </si>
  <si>
    <t>Nguyễn Văn Lập</t>
  </si>
  <si>
    <t>THADS H. Hàm T. Bắc</t>
  </si>
  <si>
    <t>Phan Văn Lại</t>
  </si>
  <si>
    <t>Hồ Triều Châu</t>
  </si>
  <si>
    <t>Lê Ngọc Phách</t>
  </si>
  <si>
    <t>Trần Thị Loan</t>
  </si>
  <si>
    <t>Thông Thị Kiến</t>
  </si>
  <si>
    <t>THADS H. Hàm T. Nam</t>
  </si>
  <si>
    <t>Nguyễn Xuân Kiều</t>
  </si>
  <si>
    <t>Nguyễn Thành Nhân</t>
  </si>
  <si>
    <t>Phạm Thị Sáng</t>
  </si>
  <si>
    <t>Lê Văn Cao</t>
  </si>
  <si>
    <t>THADS H. Hàm Tân</t>
  </si>
  <si>
    <t>Nguyễn Thanh Cao</t>
  </si>
  <si>
    <t>Nguyễn Linh Giang</t>
  </si>
  <si>
    <t>Bùi Thái Bình</t>
  </si>
  <si>
    <t>THADS H. Phú Quý</t>
  </si>
  <si>
    <t>Nguyễn Thị Ngữ</t>
  </si>
  <si>
    <t>Nguyễn Văn Thành</t>
  </si>
  <si>
    <t xml:space="preserve">2 </t>
  </si>
  <si>
    <t>Ng T. Thanh Miền</t>
  </si>
  <si>
    <t xml:space="preserve">12 </t>
  </si>
  <si>
    <t xml:space="preserve">   KẾT QUẢ THI HÀNH ÁN DÂN SỰ TÍNH BẰNG TIỀN </t>
  </si>
  <si>
    <t>KT. CỤC TRƯỞNG</t>
  </si>
  <si>
    <t>PHÓ CỤC TRƯỞNG</t>
  </si>
  <si>
    <r>
      <rPr>
        <sz val="12"/>
        <rFont val="Times New Roman"/>
        <family val="1"/>
      </rPr>
      <t>11 tháng / năm 2016</t>
    </r>
  </si>
  <si>
    <r>
      <rPr>
        <sz val="12"/>
        <rFont val="Times New Roman"/>
        <family val="1"/>
      </rPr>
      <t>Bình Thuận, ngày 05 tháng 9 năm 2016</t>
    </r>
  </si>
</sst>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s>
  <fonts count="124">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6"/>
      <name val="Times New Roman"/>
      <family val="1"/>
    </font>
    <font>
      <sz val="8"/>
      <name val="Traditional Arabic"/>
      <family val="1"/>
    </font>
    <font>
      <b/>
      <i/>
      <sz val="8"/>
      <name val="Traditional Arabic"/>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0"/>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style="thin"/>
      <right style="thin"/>
      <top style="thin"/>
      <bottom style="double"/>
    </border>
    <border>
      <left>
        <color indexed="63"/>
      </left>
      <right>
        <color indexed="63"/>
      </right>
      <top style="double"/>
      <bottom>
        <color indexed="63"/>
      </bottom>
    </border>
    <border>
      <left style="thin"/>
      <right style="thin"/>
      <top>
        <color indexed="63"/>
      </top>
      <bottom style="double"/>
    </border>
    <border>
      <left>
        <color indexed="63"/>
      </left>
      <right>
        <color indexed="63"/>
      </right>
      <top style="thin"/>
      <bottom style="thin"/>
    </border>
    <border>
      <left>
        <color indexed="63"/>
      </left>
      <right style="thin"/>
      <top>
        <color indexed="63"/>
      </top>
      <bottom>
        <color indexed="63"/>
      </bottom>
    </border>
    <border>
      <left style="hair"/>
      <right>
        <color indexed="63"/>
      </right>
      <top style="hair"/>
      <bottom style="thin"/>
    </border>
    <border>
      <left>
        <color indexed="63"/>
      </left>
      <right>
        <color indexed="63"/>
      </right>
      <top style="hair"/>
      <bottom style="thin"/>
    </border>
    <border>
      <left style="double"/>
      <right style="thin"/>
      <top style="thin"/>
      <bottom style="thin"/>
    </border>
    <border>
      <left style="thin"/>
      <right style="thin"/>
      <top style="double"/>
      <bottom style="thin"/>
    </border>
    <border>
      <left>
        <color indexed="63"/>
      </left>
      <right>
        <color indexed="63"/>
      </right>
      <top>
        <color indexed="63"/>
      </top>
      <bottom style="double"/>
    </border>
    <border>
      <left style="thin"/>
      <right style="double"/>
      <top style="double"/>
      <bottom style="thin"/>
    </border>
    <border>
      <left style="double"/>
      <right style="thin"/>
      <top style="double"/>
      <bottom style="thin"/>
    </border>
  </borders>
  <cellStyleXfs count="1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104"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04"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104"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104"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104"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04"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104"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104"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04"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104"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104"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05"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105"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105"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105"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105"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105"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105"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105"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105"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105"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105"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105"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106"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107" fillId="20" borderId="1" applyNumberFormat="0" applyAlignment="0" applyProtection="0"/>
    <xf numFmtId="0" fontId="40" fillId="20" borderId="1" applyNumberFormat="0" applyAlignment="0" applyProtection="0"/>
    <xf numFmtId="0" fontId="40" fillId="20" borderId="1" applyNumberFormat="0" applyAlignment="0" applyProtection="0"/>
    <xf numFmtId="0" fontId="108" fillId="21" borderId="2" applyNumberFormat="0" applyAlignment="0" applyProtection="0"/>
    <xf numFmtId="0" fontId="41" fillId="21" borderId="2" applyNumberFormat="0" applyAlignment="0" applyProtection="0"/>
    <xf numFmtId="0" fontId="4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11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111"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112"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113"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113"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114" fillId="7" borderId="1" applyNumberFormat="0" applyAlignment="0" applyProtection="0"/>
    <xf numFmtId="0" fontId="47" fillId="7" borderId="1" applyNumberFormat="0" applyAlignment="0" applyProtection="0"/>
    <xf numFmtId="0" fontId="47" fillId="7" borderId="1" applyNumberFormat="0" applyAlignment="0" applyProtection="0"/>
    <xf numFmtId="0" fontId="115" fillId="0" borderId="6"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116"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17" fillId="20" borderId="8" applyNumberFormat="0" applyAlignment="0" applyProtection="0"/>
    <xf numFmtId="0" fontId="50" fillId="20" borderId="8" applyNumberFormat="0" applyAlignment="0" applyProtection="0"/>
    <xf numFmtId="0" fontId="50" fillId="20" borderId="8" applyNumberFormat="0" applyAlignment="0" applyProtection="0"/>
    <xf numFmtId="9" fontId="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19"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120"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cellStyleXfs>
  <cellXfs count="885">
    <xf numFmtId="0" fontId="0" fillId="0" borderId="0" xfId="0" applyAlignment="1">
      <alignment/>
    </xf>
    <xf numFmtId="49" fontId="0" fillId="0" borderId="0" xfId="0" applyNumberFormat="1" applyFill="1" applyAlignment="1">
      <alignment/>
    </xf>
    <xf numFmtId="49" fontId="9" fillId="0" borderId="0" xfId="96" applyNumberFormat="1" applyFont="1" applyBorder="1" applyAlignment="1">
      <alignment vertical="center"/>
    </xf>
    <xf numFmtId="49" fontId="9" fillId="0" borderId="10" xfId="96" applyNumberFormat="1" applyFont="1" applyBorder="1" applyAlignment="1">
      <alignment vertical="center"/>
    </xf>
    <xf numFmtId="49" fontId="5" fillId="0" borderId="11" xfId="0" applyNumberFormat="1" applyFont="1" applyFill="1" applyBorder="1" applyAlignment="1">
      <alignment horizontal="left"/>
    </xf>
    <xf numFmtId="49" fontId="7" fillId="0" borderId="12"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3" xfId="0" applyNumberFormat="1" applyFont="1" applyFill="1" applyBorder="1" applyAlignment="1">
      <alignment/>
    </xf>
    <xf numFmtId="49" fontId="5" fillId="0" borderId="13" xfId="0" applyNumberFormat="1" applyFont="1" applyFill="1" applyBorder="1" applyAlignment="1">
      <alignment/>
    </xf>
    <xf numFmtId="49" fontId="5"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xf>
    <xf numFmtId="49" fontId="6" fillId="0" borderId="11" xfId="0" applyNumberFormat="1" applyFont="1" applyFill="1" applyBorder="1" applyAlignment="1">
      <alignment horizontal="left"/>
    </xf>
    <xf numFmtId="49" fontId="16" fillId="0" borderId="11" xfId="0" applyNumberFormat="1" applyFont="1" applyFill="1" applyBorder="1" applyAlignment="1">
      <alignment horizontal="center" vertical="center" wrapText="1"/>
    </xf>
    <xf numFmtId="49" fontId="6" fillId="0" borderId="14" xfId="0" applyNumberFormat="1" applyFont="1" applyFill="1" applyBorder="1" applyAlignment="1">
      <alignment horizontal="center"/>
    </xf>
    <xf numFmtId="49" fontId="12" fillId="0" borderId="11" xfId="0" applyNumberFormat="1" applyFont="1" applyFill="1" applyBorder="1" applyAlignment="1">
      <alignment horizontal="left"/>
    </xf>
    <xf numFmtId="49" fontId="5" fillId="0" borderId="11" xfId="0" applyNumberFormat="1" applyFont="1" applyFill="1" applyBorder="1" applyAlignment="1">
      <alignment horizontal="center"/>
    </xf>
    <xf numFmtId="49" fontId="7" fillId="0" borderId="11" xfId="0" applyNumberFormat="1" applyFont="1" applyFill="1" applyBorder="1" applyAlignment="1">
      <alignment horizontal="center"/>
    </xf>
    <xf numFmtId="49" fontId="17" fillId="0" borderId="11"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1"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24" borderId="11" xfId="0" applyNumberFormat="1" applyFont="1" applyFill="1" applyBorder="1" applyAlignment="1">
      <alignment/>
    </xf>
    <xf numFmtId="3" fontId="4" fillId="24" borderId="11" xfId="135" applyNumberFormat="1" applyFont="1" applyFill="1" applyBorder="1" applyAlignment="1" applyProtection="1">
      <alignment horizontal="center" vertical="center"/>
      <protection/>
    </xf>
    <xf numFmtId="49" fontId="0" fillId="24"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15" fillId="0" borderId="0" xfId="136" applyNumberFormat="1" applyFont="1" applyAlignment="1">
      <alignment/>
      <protection/>
    </xf>
    <xf numFmtId="49" fontId="0" fillId="0" borderId="0" xfId="136" applyNumberFormat="1" applyFont="1" applyBorder="1" applyAlignment="1">
      <alignment horizontal="left" wrapText="1"/>
      <protection/>
    </xf>
    <xf numFmtId="49" fontId="18"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3" fillId="24" borderId="13" xfId="136" applyNumberFormat="1" applyFont="1" applyFill="1" applyBorder="1" applyAlignment="1">
      <alignment/>
      <protection/>
    </xf>
    <xf numFmtId="49" fontId="7" fillId="0" borderId="11" xfId="136" applyNumberFormat="1" applyFont="1" applyFill="1" applyBorder="1" applyAlignment="1">
      <alignment horizontal="center" vertical="center" wrapText="1"/>
      <protection/>
    </xf>
    <xf numFmtId="49" fontId="54" fillId="25" borderId="11" xfId="136" applyNumberFormat="1" applyFont="1" applyFill="1" applyBorder="1" applyAlignment="1">
      <alignment horizontal="center"/>
      <protection/>
    </xf>
    <xf numFmtId="49" fontId="7" fillId="0" borderId="12" xfId="136" applyNumberFormat="1" applyFont="1" applyFill="1" applyBorder="1" applyAlignment="1">
      <alignment horizontal="center" vertical="center" wrapText="1"/>
      <protection/>
    </xf>
    <xf numFmtId="49" fontId="7" fillId="0" borderId="11" xfId="136" applyNumberFormat="1" applyFont="1" applyBorder="1" applyAlignment="1">
      <alignment horizontal="center" vertical="center" wrapText="1"/>
      <protection/>
    </xf>
    <xf numFmtId="49" fontId="55" fillId="0" borderId="11" xfId="136" applyNumberFormat="1" applyFont="1" applyFill="1" applyBorder="1" applyAlignment="1">
      <alignment horizontal="center" vertical="center" wrapText="1"/>
      <protection/>
    </xf>
    <xf numFmtId="49" fontId="18" fillId="0" borderId="11" xfId="136" applyNumberFormat="1" applyFont="1" applyBorder="1" applyAlignment="1">
      <alignment horizontal="center" vertical="center"/>
      <protection/>
    </xf>
    <xf numFmtId="3" fontId="0" fillId="0" borderId="11" xfId="136" applyNumberFormat="1" applyFont="1" applyBorder="1" applyAlignment="1">
      <alignment horizontal="center" vertical="center"/>
      <protection/>
    </xf>
    <xf numFmtId="3" fontId="0" fillId="0" borderId="11" xfId="136" applyNumberFormat="1" applyFont="1" applyBorder="1" applyAlignment="1">
      <alignment vertical="center"/>
      <protection/>
    </xf>
    <xf numFmtId="49" fontId="0" fillId="0" borderId="0" xfId="136" applyNumberFormat="1" applyAlignment="1">
      <alignment vertical="center"/>
      <protection/>
    </xf>
    <xf numFmtId="3" fontId="53" fillId="3" borderId="11" xfId="136" applyNumberFormat="1" applyFont="1" applyFill="1" applyBorder="1" applyAlignment="1">
      <alignment vertical="center"/>
      <protection/>
    </xf>
    <xf numFmtId="3" fontId="58" fillId="3" borderId="11" xfId="136" applyNumberFormat="1" applyFont="1" applyFill="1" applyBorder="1" applyAlignment="1">
      <alignment vertical="center"/>
      <protection/>
    </xf>
    <xf numFmtId="49" fontId="59" fillId="0" borderId="11" xfId="136" applyNumberFormat="1" applyFont="1" applyBorder="1" applyAlignment="1">
      <alignment horizontal="center" vertical="center"/>
      <protection/>
    </xf>
    <xf numFmtId="3" fontId="25" fillId="22" borderId="11" xfId="136" applyNumberFormat="1" applyFont="1" applyFill="1" applyBorder="1" applyAlignment="1">
      <alignment vertical="center"/>
      <protection/>
    </xf>
    <xf numFmtId="3" fontId="3" fillId="25" borderId="11" xfId="136" applyNumberFormat="1" applyFont="1" applyFill="1" applyBorder="1" applyAlignment="1">
      <alignment horizontal="center" vertical="center"/>
      <protection/>
    </xf>
    <xf numFmtId="3" fontId="3" fillId="25" borderId="11" xfId="136" applyNumberFormat="1" applyFont="1" applyFill="1" applyBorder="1" applyAlignment="1">
      <alignment vertical="center"/>
      <protection/>
    </xf>
    <xf numFmtId="49" fontId="7" fillId="22" borderId="11" xfId="136" applyNumberFormat="1" applyFont="1" applyFill="1" applyBorder="1" applyAlignment="1">
      <alignment horizontal="center" vertical="center"/>
      <protection/>
    </xf>
    <xf numFmtId="49" fontId="7" fillId="22" borderId="11" xfId="136" applyNumberFormat="1" applyFont="1" applyFill="1" applyBorder="1" applyAlignment="1">
      <alignment horizontal="left" vertical="center"/>
      <protection/>
    </xf>
    <xf numFmtId="3" fontId="29" fillId="25" borderId="11" xfId="136" applyNumberFormat="1" applyFont="1" applyFill="1" applyBorder="1" applyAlignment="1">
      <alignment vertical="center"/>
      <protection/>
    </xf>
    <xf numFmtId="3" fontId="29" fillId="0" borderId="11" xfId="136" applyNumberFormat="1" applyFont="1" applyFill="1" applyBorder="1" applyAlignment="1">
      <alignment vertical="center"/>
      <protection/>
    </xf>
    <xf numFmtId="9" fontId="0" fillId="0" borderId="0" xfId="145" applyFont="1" applyAlignment="1">
      <alignment vertical="center"/>
    </xf>
    <xf numFmtId="49" fontId="7" fillId="22" borderId="14" xfId="136" applyNumberFormat="1" applyFont="1" applyFill="1" applyBorder="1" applyAlignment="1">
      <alignment horizontal="center" vertical="center"/>
      <protection/>
    </xf>
    <xf numFmtId="3" fontId="25" fillId="22" borderId="11" xfId="136" applyNumberFormat="1" applyFont="1" applyFill="1" applyBorder="1" applyAlignment="1">
      <alignment vertical="center"/>
      <protection/>
    </xf>
    <xf numFmtId="49" fontId="4" fillId="0" borderId="11" xfId="136" applyNumberFormat="1" applyFont="1" applyBorder="1" applyAlignment="1">
      <alignment horizontal="center" vertical="center"/>
      <protection/>
    </xf>
    <xf numFmtId="49" fontId="4" fillId="24" borderId="11" xfId="136" applyNumberFormat="1" applyFont="1" applyFill="1" applyBorder="1" applyAlignment="1">
      <alignment horizontal="left" vertical="center"/>
      <protection/>
    </xf>
    <xf numFmtId="49" fontId="5" fillId="24" borderId="11" xfId="136" applyNumberFormat="1" applyFont="1" applyFill="1" applyBorder="1" applyAlignment="1">
      <alignment horizontal="left" vertical="center"/>
      <protection/>
    </xf>
    <xf numFmtId="3" fontId="29" fillId="0" borderId="11" xfId="137" applyNumberFormat="1" applyFont="1" applyFill="1" applyBorder="1" applyAlignment="1">
      <alignment vertical="center"/>
      <protection/>
    </xf>
    <xf numFmtId="49" fontId="20" fillId="0" borderId="0" xfId="136" applyNumberFormat="1" applyFont="1" applyAlignment="1">
      <alignment vertical="center"/>
      <protection/>
    </xf>
    <xf numFmtId="49" fontId="4" fillId="24" borderId="11" xfId="136" applyNumberFormat="1" applyFont="1" applyFill="1" applyBorder="1" applyAlignment="1">
      <alignment horizontal="left" vertical="center"/>
      <protection/>
    </xf>
    <xf numFmtId="3" fontId="29" fillId="0" borderId="11" xfId="137" applyNumberFormat="1" applyFont="1" applyFill="1" applyBorder="1" applyAlignment="1">
      <alignment horizontal="center" vertical="center"/>
      <protection/>
    </xf>
    <xf numFmtId="49" fontId="0" fillId="0" borderId="0" xfId="136" applyNumberFormat="1" applyFill="1">
      <alignment/>
      <protection/>
    </xf>
    <xf numFmtId="49" fontId="20" fillId="0" borderId="0" xfId="136" applyNumberFormat="1" applyFont="1">
      <alignment/>
      <protection/>
    </xf>
    <xf numFmtId="49" fontId="29" fillId="0" borderId="0" xfId="136" applyNumberFormat="1" applyFont="1" applyFill="1" applyBorder="1" applyAlignment="1">
      <alignment horizontal="center" wrapText="1"/>
      <protection/>
    </xf>
    <xf numFmtId="49" fontId="60" fillId="0" borderId="0" xfId="136" applyNumberFormat="1" applyFont="1" applyBorder="1">
      <alignment/>
      <protection/>
    </xf>
    <xf numFmtId="49" fontId="61" fillId="0" borderId="0" xfId="136" applyNumberFormat="1" applyFont="1">
      <alignment/>
      <protection/>
    </xf>
    <xf numFmtId="49" fontId="1" fillId="0" borderId="0" xfId="136" applyNumberFormat="1" applyFont="1">
      <alignment/>
      <protection/>
    </xf>
    <xf numFmtId="9" fontId="1" fillId="0" borderId="0" xfId="145" applyFont="1" applyAlignment="1">
      <alignment/>
    </xf>
    <xf numFmtId="49" fontId="62" fillId="0" borderId="0" xfId="136" applyNumberFormat="1" applyFont="1" applyBorder="1">
      <alignment/>
      <protection/>
    </xf>
    <xf numFmtId="49" fontId="25" fillId="0" borderId="0" xfId="136" applyNumberFormat="1" applyFont="1" applyBorder="1" applyAlignment="1">
      <alignment horizontal="center" wrapText="1"/>
      <protection/>
    </xf>
    <xf numFmtId="49" fontId="25" fillId="0" borderId="0" xfId="136" applyNumberFormat="1" applyFont="1" applyFill="1" applyBorder="1" applyAlignment="1">
      <alignment horizontal="center" wrapText="1"/>
      <protection/>
    </xf>
    <xf numFmtId="49" fontId="63" fillId="0" borderId="0" xfId="136" applyNumberFormat="1" applyFont="1" applyBorder="1">
      <alignment/>
      <protection/>
    </xf>
    <xf numFmtId="49" fontId="64" fillId="0" borderId="0" xfId="136" applyNumberFormat="1" applyFont="1" applyBorder="1" applyAlignment="1">
      <alignment wrapText="1"/>
      <protection/>
    </xf>
    <xf numFmtId="49" fontId="2" fillId="0" borderId="0" xfId="136" applyNumberFormat="1" applyFont="1" applyBorder="1">
      <alignment/>
      <protection/>
    </xf>
    <xf numFmtId="49" fontId="41" fillId="0" borderId="0" xfId="136" applyNumberFormat="1" applyFont="1" applyBorder="1" applyAlignment="1">
      <alignment horizontal="center" wrapText="1"/>
      <protection/>
    </xf>
    <xf numFmtId="49" fontId="41" fillId="0" borderId="0" xfId="136" applyNumberFormat="1" applyFont="1" applyFill="1" applyBorder="1" applyAlignment="1">
      <alignment horizontal="center" wrapText="1"/>
      <protection/>
    </xf>
    <xf numFmtId="49" fontId="65" fillId="0" borderId="0" xfId="136" applyNumberFormat="1" applyFont="1" applyBorder="1">
      <alignment/>
      <protection/>
    </xf>
    <xf numFmtId="49" fontId="29" fillId="0" borderId="0" xfId="136" applyNumberFormat="1" applyFont="1">
      <alignment/>
      <protection/>
    </xf>
    <xf numFmtId="49" fontId="29" fillId="0" borderId="0" xfId="136" applyNumberFormat="1" applyFont="1" applyFill="1">
      <alignment/>
      <protection/>
    </xf>
    <xf numFmtId="49" fontId="29" fillId="24" borderId="0" xfId="136" applyNumberFormat="1" applyFont="1" applyFill="1">
      <alignment/>
      <protection/>
    </xf>
    <xf numFmtId="0" fontId="25" fillId="0" borderId="0" xfId="136" applyFont="1" applyAlignment="1">
      <alignment horizontal="center"/>
      <protection/>
    </xf>
    <xf numFmtId="49" fontId="25" fillId="24" borderId="0" xfId="136" applyNumberFormat="1" applyFont="1" applyFill="1" applyAlignment="1">
      <alignment horizontal="center"/>
      <protection/>
    </xf>
    <xf numFmtId="0" fontId="67" fillId="0" borderId="0" xfId="136" applyFont="1" applyAlignment="1">
      <alignment/>
      <protection/>
    </xf>
    <xf numFmtId="0" fontId="3" fillId="0" borderId="0" xfId="136" applyFont="1" applyAlignment="1">
      <alignment/>
      <protection/>
    </xf>
    <xf numFmtId="49" fontId="32" fillId="0" borderId="0" xfId="136" applyNumberFormat="1" applyFont="1">
      <alignment/>
      <protection/>
    </xf>
    <xf numFmtId="3" fontId="0" fillId="0" borderId="0" xfId="136" applyNumberFormat="1" applyFont="1" applyFill="1">
      <alignment/>
      <protection/>
    </xf>
    <xf numFmtId="49" fontId="3"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19" fillId="0" borderId="13" xfId="136" applyNumberFormat="1" applyFont="1" applyFill="1" applyBorder="1" applyAlignment="1">
      <alignment/>
      <protection/>
    </xf>
    <xf numFmtId="49" fontId="5" fillId="0" borderId="13" xfId="136" applyNumberFormat="1" applyFont="1" applyFill="1" applyBorder="1" applyAlignment="1">
      <alignment horizontal="center"/>
      <protection/>
    </xf>
    <xf numFmtId="49" fontId="0" fillId="0" borderId="0" xfId="136" applyNumberFormat="1" applyFill="1" applyBorder="1">
      <alignment/>
      <protection/>
    </xf>
    <xf numFmtId="49" fontId="6" fillId="0" borderId="11" xfId="136" applyNumberFormat="1" applyFont="1" applyFill="1" applyBorder="1" applyAlignment="1">
      <alignment horizontal="center" vertical="center" wrapText="1"/>
      <protection/>
    </xf>
    <xf numFmtId="49" fontId="19" fillId="0" borderId="11" xfId="136" applyNumberFormat="1" applyFont="1" applyFill="1" applyBorder="1" applyAlignment="1">
      <alignment horizontal="center" vertical="center" wrapText="1"/>
      <protection/>
    </xf>
    <xf numFmtId="3" fontId="30" fillId="3" borderId="11" xfId="136" applyNumberFormat="1" applyFont="1" applyFill="1" applyBorder="1" applyAlignment="1">
      <alignment horizontal="center" vertical="center" wrapText="1"/>
      <protection/>
    </xf>
    <xf numFmtId="3" fontId="70" fillId="3" borderId="11" xfId="136" applyNumberFormat="1" applyFont="1" applyFill="1" applyBorder="1" applyAlignment="1">
      <alignment horizontal="center" vertical="center" wrapText="1"/>
      <protection/>
    </xf>
    <xf numFmtId="3" fontId="6" fillId="22" borderId="11" xfId="136" applyNumberFormat="1" applyFont="1" applyFill="1" applyBorder="1" applyAlignment="1">
      <alignment horizontal="center" vertical="center" wrapText="1"/>
      <protection/>
    </xf>
    <xf numFmtId="49" fontId="7" fillId="0" borderId="11" xfId="136" applyNumberFormat="1" applyFont="1" applyFill="1" applyBorder="1" applyAlignment="1">
      <alignment horizontal="center"/>
      <protection/>
    </xf>
    <xf numFmtId="49" fontId="7" fillId="0" borderId="11" xfId="136" applyNumberFormat="1" applyFont="1" applyFill="1" applyBorder="1" applyAlignment="1">
      <alignment horizontal="left"/>
      <protection/>
    </xf>
    <xf numFmtId="3" fontId="5" fillId="22" borderId="11" xfId="136" applyNumberFormat="1" applyFont="1" applyFill="1" applyBorder="1" applyAlignment="1">
      <alignment horizontal="center" vertical="center" wrapText="1"/>
      <protection/>
    </xf>
    <xf numFmtId="3" fontId="5" fillId="0" borderId="11" xfId="136" applyNumberFormat="1" applyFont="1" applyFill="1" applyBorder="1" applyAlignment="1">
      <alignment horizontal="center" vertical="center" wrapText="1"/>
      <protection/>
    </xf>
    <xf numFmtId="9" fontId="0" fillId="0" borderId="0" xfId="145" applyFont="1" applyFill="1" applyAlignment="1">
      <alignment/>
    </xf>
    <xf numFmtId="49" fontId="7" fillId="22" borderId="14" xfId="136" applyNumberFormat="1" applyFont="1" applyFill="1" applyBorder="1" applyAlignment="1">
      <alignment horizontal="center"/>
      <protection/>
    </xf>
    <xf numFmtId="49" fontId="7" fillId="22" borderId="11" xfId="136" applyNumberFormat="1" applyFont="1" applyFill="1" applyBorder="1" applyAlignment="1">
      <alignment horizontal="left"/>
      <protection/>
    </xf>
    <xf numFmtId="49" fontId="4" fillId="0" borderId="14" xfId="136" applyNumberFormat="1" applyFont="1" applyFill="1" applyBorder="1" applyAlignment="1">
      <alignment horizontal="center"/>
      <protection/>
    </xf>
    <xf numFmtId="49" fontId="4" fillId="24" borderId="11" xfId="136" applyNumberFormat="1" applyFont="1" applyFill="1" applyBorder="1" applyAlignment="1">
      <alignment horizontal="left"/>
      <protection/>
    </xf>
    <xf numFmtId="3" fontId="5" fillId="24" borderId="11" xfId="136" applyNumberFormat="1" applyFont="1" applyFill="1" applyBorder="1" applyAlignment="1">
      <alignment horizontal="center" vertical="center" wrapText="1"/>
      <protection/>
    </xf>
    <xf numFmtId="49" fontId="5" fillId="24" borderId="11" xfId="136" applyNumberFormat="1" applyFont="1" applyFill="1" applyBorder="1" applyAlignment="1">
      <alignment horizontal="left"/>
      <protection/>
    </xf>
    <xf numFmtId="49" fontId="6" fillId="0" borderId="10" xfId="136" applyNumberFormat="1" applyFont="1" applyFill="1" applyBorder="1" applyAlignment="1">
      <alignment horizontal="center"/>
      <protection/>
    </xf>
    <xf numFmtId="49" fontId="6" fillId="0" borderId="10" xfId="136" applyNumberFormat="1" applyFont="1" applyFill="1" applyBorder="1" applyAlignment="1">
      <alignment horizontal="left"/>
      <protection/>
    </xf>
    <xf numFmtId="3" fontId="5" fillId="0" borderId="10" xfId="136" applyNumberFormat="1" applyFont="1" applyFill="1" applyBorder="1" applyAlignment="1">
      <alignment horizontal="center" vertical="center" wrapText="1"/>
      <protection/>
    </xf>
    <xf numFmtId="49" fontId="15" fillId="0" borderId="0" xfId="136" applyNumberFormat="1" applyFont="1" applyFill="1" applyBorder="1" applyAlignment="1">
      <alignment vertical="center" wrapText="1"/>
      <protection/>
    </xf>
    <xf numFmtId="49" fontId="71" fillId="0" borderId="0" xfId="136" applyNumberFormat="1" applyFont="1" applyFill="1">
      <alignment/>
      <protection/>
    </xf>
    <xf numFmtId="49" fontId="4" fillId="0" borderId="0" xfId="136" applyNumberFormat="1" applyFont="1" applyFill="1">
      <alignment/>
      <protection/>
    </xf>
    <xf numFmtId="49" fontId="0" fillId="24" borderId="0" xfId="136" applyNumberFormat="1" applyFont="1" applyFill="1">
      <alignment/>
      <protection/>
    </xf>
    <xf numFmtId="49" fontId="3" fillId="24" borderId="0" xfId="136" applyNumberFormat="1" applyFont="1" applyFill="1" applyAlignment="1">
      <alignment horizontal="center"/>
      <protection/>
    </xf>
    <xf numFmtId="49" fontId="22" fillId="0" borderId="0" xfId="136" applyNumberFormat="1" applyFont="1" applyFill="1">
      <alignment/>
      <protection/>
    </xf>
    <xf numFmtId="49" fontId="3" fillId="0" borderId="0" xfId="136" applyNumberFormat="1" applyFont="1" applyFill="1">
      <alignment/>
      <protection/>
    </xf>
    <xf numFmtId="49" fontId="13" fillId="0" borderId="0" xfId="136" applyNumberFormat="1" applyFont="1" applyFill="1" applyAlignment="1">
      <alignment/>
      <protection/>
    </xf>
    <xf numFmtId="49" fontId="13" fillId="0" borderId="0" xfId="136" applyNumberFormat="1" applyFont="1" applyFill="1" applyAlignment="1">
      <alignment wrapText="1"/>
      <protection/>
    </xf>
    <xf numFmtId="49" fontId="13"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3" fillId="0" borderId="11" xfId="136" applyNumberFormat="1" applyFont="1" applyBorder="1" applyAlignment="1">
      <alignment horizontal="center"/>
      <protection/>
    </xf>
    <xf numFmtId="3" fontId="4" fillId="4" borderId="11" xfId="137" applyNumberFormat="1" applyFont="1" applyFill="1" applyBorder="1" applyAlignment="1">
      <alignment horizontal="center" vertical="center"/>
      <protection/>
    </xf>
    <xf numFmtId="3" fontId="33" fillId="24" borderId="11" xfId="136" applyNumberFormat="1" applyFont="1" applyFill="1" applyBorder="1" applyAlignment="1">
      <alignment horizontal="center" vertical="center"/>
      <protection/>
    </xf>
    <xf numFmtId="3" fontId="17" fillId="3" borderId="11" xfId="136" applyNumberFormat="1" applyFont="1" applyFill="1" applyBorder="1" applyAlignment="1">
      <alignment horizontal="center" vertical="center"/>
      <protection/>
    </xf>
    <xf numFmtId="3" fontId="35" fillId="3" borderId="11" xfId="136" applyNumberFormat="1" applyFont="1" applyFill="1" applyBorder="1" applyAlignment="1">
      <alignment horizontal="center" vertical="center"/>
      <protection/>
    </xf>
    <xf numFmtId="3" fontId="7" fillId="22" borderId="11" xfId="136" applyNumberFormat="1" applyFont="1" applyFill="1" applyBorder="1" applyAlignment="1">
      <alignment horizontal="center" vertical="center"/>
      <protection/>
    </xf>
    <xf numFmtId="3" fontId="7" fillId="22" borderId="11" xfId="136" applyNumberFormat="1" applyFont="1" applyFill="1" applyBorder="1" applyAlignment="1">
      <alignment horizontal="center" vertical="center"/>
      <protection/>
    </xf>
    <xf numFmtId="3" fontId="7" fillId="4" borderId="11" xfId="137" applyNumberFormat="1" applyFont="1" applyFill="1" applyBorder="1" applyAlignment="1">
      <alignment horizontal="center" vertical="center"/>
      <protection/>
    </xf>
    <xf numFmtId="49" fontId="7" fillId="0" borderId="11" xfId="136" applyNumberFormat="1" applyFont="1" applyBorder="1" applyAlignment="1">
      <alignment horizontal="center" vertical="center"/>
      <protection/>
    </xf>
    <xf numFmtId="49" fontId="7" fillId="24" borderId="11" xfId="136" applyNumberFormat="1" applyFont="1" applyFill="1" applyBorder="1" applyAlignment="1">
      <alignment horizontal="left" vertical="center"/>
      <protection/>
    </xf>
    <xf numFmtId="3" fontId="4" fillId="24" borderId="11" xfId="136" applyNumberFormat="1" applyFont="1" applyFill="1" applyBorder="1" applyAlignment="1">
      <alignment horizontal="center" vertical="center"/>
      <protection/>
    </xf>
    <xf numFmtId="3" fontId="4" fillId="22" borderId="11" xfId="136" applyNumberFormat="1" applyFont="1" applyFill="1" applyBorder="1" applyAlignment="1">
      <alignment horizontal="center" vertical="center"/>
      <protection/>
    </xf>
    <xf numFmtId="49" fontId="4" fillId="0" borderId="14" xfId="136" applyNumberFormat="1" applyFont="1" applyBorder="1" applyAlignment="1">
      <alignment horizontal="center" vertical="center"/>
      <protection/>
    </xf>
    <xf numFmtId="49" fontId="0" fillId="0" borderId="0" xfId="136" applyNumberFormat="1" applyFont="1" applyAlignment="1">
      <alignment vertical="center"/>
      <protection/>
    </xf>
    <xf numFmtId="3" fontId="4" fillId="0" borderId="11" xfId="136" applyNumberFormat="1" applyFont="1" applyFill="1" applyBorder="1" applyAlignment="1">
      <alignment horizontal="center" vertical="center"/>
      <protection/>
    </xf>
    <xf numFmtId="3" fontId="4" fillId="24" borderId="11" xfId="137" applyNumberFormat="1" applyFont="1" applyFill="1" applyBorder="1" applyAlignment="1">
      <alignment horizontal="center" vertical="center"/>
      <protection/>
    </xf>
    <xf numFmtId="49" fontId="4" fillId="24" borderId="14" xfId="136" applyNumberFormat="1" applyFont="1" applyFill="1" applyBorder="1" applyAlignment="1">
      <alignment horizontal="center" vertical="center"/>
      <protection/>
    </xf>
    <xf numFmtId="9" fontId="20" fillId="0" borderId="0" xfId="145" applyFont="1" applyAlignment="1">
      <alignment vertical="center"/>
    </xf>
    <xf numFmtId="49" fontId="4" fillId="0" borderId="0" xfId="136" applyNumberFormat="1" applyFont="1" applyBorder="1" applyAlignment="1">
      <alignment horizontal="center"/>
      <protection/>
    </xf>
    <xf numFmtId="49" fontId="4" fillId="24"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4" fillId="24" borderId="10" xfId="137" applyNumberFormat="1" applyFont="1" applyFill="1" applyBorder="1" applyAlignment="1">
      <alignment horizontal="center" vertical="center"/>
      <protection/>
    </xf>
    <xf numFmtId="9" fontId="0" fillId="0" borderId="0" xfId="145" applyFont="1" applyAlignment="1">
      <alignment/>
    </xf>
    <xf numFmtId="49" fontId="29" fillId="0" borderId="0" xfId="136" applyNumberFormat="1" applyFont="1" applyBorder="1" applyAlignment="1">
      <alignment wrapText="1"/>
      <protection/>
    </xf>
    <xf numFmtId="3" fontId="4" fillId="24" borderId="0" xfId="137" applyNumberFormat="1" applyFont="1" applyFill="1" applyBorder="1" applyAlignment="1">
      <alignment horizontal="center" vertical="center"/>
      <protection/>
    </xf>
    <xf numFmtId="49" fontId="29" fillId="0" borderId="0" xfId="136" applyNumberFormat="1" applyFont="1" applyAlignment="1">
      <alignment wrapText="1"/>
      <protection/>
    </xf>
    <xf numFmtId="49" fontId="38" fillId="0" borderId="0" xfId="136" applyNumberFormat="1" applyFont="1">
      <alignment/>
      <protection/>
    </xf>
    <xf numFmtId="49" fontId="38" fillId="0" borderId="0" xfId="136" applyNumberFormat="1" applyFont="1" applyAlignment="1">
      <alignment wrapText="1"/>
      <protection/>
    </xf>
    <xf numFmtId="49" fontId="3" fillId="24" borderId="0" xfId="136" applyNumberFormat="1" applyFont="1" applyFill="1" applyAlignment="1">
      <alignment/>
      <protection/>
    </xf>
    <xf numFmtId="49" fontId="73" fillId="0" borderId="0" xfId="136" applyNumberFormat="1" applyFont="1">
      <alignment/>
      <protection/>
    </xf>
    <xf numFmtId="49" fontId="13" fillId="0" borderId="0" xfId="136" applyNumberFormat="1" applyFont="1" applyBorder="1" applyAlignment="1">
      <alignment wrapText="1"/>
      <protection/>
    </xf>
    <xf numFmtId="49" fontId="0" fillId="0" borderId="0" xfId="138" applyNumberFormat="1" applyFont="1" applyAlignment="1">
      <alignment horizontal="left"/>
      <protection/>
    </xf>
    <xf numFmtId="49" fontId="14" fillId="0" borderId="0" xfId="138" applyNumberFormat="1" applyFont="1" applyAlignment="1">
      <alignment wrapText="1"/>
      <protection/>
    </xf>
    <xf numFmtId="49" fontId="3" fillId="24" borderId="0" xfId="138" applyNumberFormat="1" applyFont="1" applyFill="1" applyBorder="1" applyAlignment="1">
      <alignment horizontal="left"/>
      <protection/>
    </xf>
    <xf numFmtId="49" fontId="0" fillId="24" borderId="0" xfId="138" applyNumberFormat="1" applyFont="1" applyFill="1" applyBorder="1" applyAlignment="1">
      <alignment horizontal="left"/>
      <protection/>
    </xf>
    <xf numFmtId="49" fontId="27" fillId="0" borderId="0" xfId="138" applyNumberFormat="1" applyFont="1">
      <alignment/>
      <protection/>
    </xf>
    <xf numFmtId="49" fontId="0" fillId="24" borderId="0" xfId="138" applyNumberFormat="1" applyFont="1" applyFill="1" applyBorder="1" applyAlignment="1">
      <alignment/>
      <protection/>
    </xf>
    <xf numFmtId="49" fontId="3" fillId="0" borderId="0" xfId="138" applyNumberFormat="1" applyFont="1" applyBorder="1" applyAlignment="1">
      <alignment horizontal="left"/>
      <protection/>
    </xf>
    <xf numFmtId="49" fontId="0" fillId="0" borderId="0" xfId="138" applyNumberFormat="1" applyFont="1" applyBorder="1" applyAlignment="1">
      <alignment horizontal="left"/>
      <protection/>
    </xf>
    <xf numFmtId="49" fontId="0" fillId="0" borderId="0" xfId="138" applyNumberFormat="1" applyFont="1" applyBorder="1" applyAlignment="1">
      <alignment/>
      <protection/>
    </xf>
    <xf numFmtId="49" fontId="18" fillId="0" borderId="13" xfId="138" applyNumberFormat="1" applyFont="1" applyBorder="1" applyAlignment="1">
      <alignment horizontal="left"/>
      <protection/>
    </xf>
    <xf numFmtId="49" fontId="3" fillId="0" borderId="13" xfId="138" applyNumberFormat="1" applyFont="1" applyBorder="1" applyAlignment="1">
      <alignment horizontal="left"/>
      <protection/>
    </xf>
    <xf numFmtId="49" fontId="27" fillId="0" borderId="0" xfId="138" applyNumberFormat="1" applyFont="1" applyFill="1">
      <alignment/>
      <protection/>
    </xf>
    <xf numFmtId="49" fontId="27" fillId="0" borderId="0" xfId="138" applyNumberFormat="1" applyFont="1" applyAlignment="1">
      <alignment vertical="center"/>
      <protection/>
    </xf>
    <xf numFmtId="49" fontId="6" fillId="24" borderId="11" xfId="138" applyNumberFormat="1" applyFont="1" applyFill="1" applyBorder="1" applyAlignment="1">
      <alignment horizontal="left" vertical="center"/>
      <protection/>
    </xf>
    <xf numFmtId="49" fontId="1" fillId="0" borderId="0" xfId="138" applyNumberFormat="1" applyFont="1">
      <alignment/>
      <protection/>
    </xf>
    <xf numFmtId="49" fontId="29" fillId="0" borderId="0" xfId="138" applyNumberFormat="1" applyFont="1" applyBorder="1" applyAlignment="1">
      <alignment/>
      <protection/>
    </xf>
    <xf numFmtId="49" fontId="80" fillId="0" borderId="0" xfId="138" applyNumberFormat="1" applyFont="1">
      <alignment/>
      <protection/>
    </xf>
    <xf numFmtId="49" fontId="25" fillId="0" borderId="0" xfId="138" applyNumberFormat="1" applyFont="1" applyBorder="1" applyAlignment="1">
      <alignment/>
      <protection/>
    </xf>
    <xf numFmtId="49" fontId="5" fillId="0" borderId="0" xfId="138" applyNumberFormat="1" applyFont="1">
      <alignment/>
      <protection/>
    </xf>
    <xf numFmtId="49" fontId="29" fillId="0" borderId="0" xfId="138" applyNumberFormat="1" applyFont="1" applyAlignment="1">
      <alignment horizontal="center"/>
      <protection/>
    </xf>
    <xf numFmtId="49" fontId="29" fillId="0" borderId="0" xfId="138" applyNumberFormat="1" applyFont="1">
      <alignment/>
      <protection/>
    </xf>
    <xf numFmtId="49" fontId="80" fillId="0" borderId="0" xfId="138" applyNumberFormat="1" applyFont="1" applyAlignment="1">
      <alignment horizontal="center"/>
      <protection/>
    </xf>
    <xf numFmtId="49" fontId="13" fillId="0" borderId="0" xfId="138" applyNumberFormat="1" applyFont="1" applyBorder="1" applyAlignment="1">
      <alignment wrapText="1"/>
      <protection/>
    </xf>
    <xf numFmtId="49" fontId="82" fillId="0" borderId="0" xfId="138" applyNumberFormat="1" applyFont="1">
      <alignment/>
      <protection/>
    </xf>
    <xf numFmtId="9" fontId="27" fillId="0" borderId="0" xfId="145" applyFont="1" applyAlignment="1">
      <alignment/>
    </xf>
    <xf numFmtId="3" fontId="0" fillId="24" borderId="0" xfId="138" applyNumberFormat="1" applyFont="1" applyFill="1" applyBorder="1" applyAlignment="1">
      <alignment/>
      <protection/>
    </xf>
    <xf numFmtId="0" fontId="27" fillId="0" borderId="0" xfId="138">
      <alignment/>
      <protection/>
    </xf>
    <xf numFmtId="0" fontId="0" fillId="0" borderId="0" xfId="138" applyFont="1" applyAlignment="1">
      <alignment horizontal="left"/>
      <protection/>
    </xf>
    <xf numFmtId="0" fontId="0" fillId="0" borderId="0" xfId="138" applyFont="1" applyBorder="1" applyAlignment="1">
      <alignment/>
      <protection/>
    </xf>
    <xf numFmtId="0" fontId="0" fillId="0" borderId="0" xfId="138" applyFont="1" applyBorder="1" applyAlignment="1">
      <alignment horizontal="left"/>
      <protection/>
    </xf>
    <xf numFmtId="0" fontId="27" fillId="0" borderId="0" xfId="138" applyFont="1">
      <alignment/>
      <protection/>
    </xf>
    <xf numFmtId="0" fontId="6" fillId="0" borderId="11" xfId="138" applyFont="1" applyBorder="1" applyAlignment="1">
      <alignment horizontal="center" vertical="center"/>
      <protection/>
    </xf>
    <xf numFmtId="0" fontId="6" fillId="24" borderId="11" xfId="138" applyFont="1" applyFill="1" applyBorder="1" applyAlignment="1">
      <alignment horizontal="left" vertical="center"/>
      <protection/>
    </xf>
    <xf numFmtId="9" fontId="27" fillId="0" borderId="0" xfId="145" applyFont="1" applyAlignment="1">
      <alignment vertical="center"/>
    </xf>
    <xf numFmtId="0" fontId="5" fillId="0" borderId="14" xfId="138" applyFont="1" applyBorder="1" applyAlignment="1">
      <alignment horizontal="center" vertical="center"/>
      <protection/>
    </xf>
    <xf numFmtId="0" fontId="27" fillId="0" borderId="0" xfId="138" applyFont="1" applyAlignment="1">
      <alignment vertical="center"/>
      <protection/>
    </xf>
    <xf numFmtId="0" fontId="1" fillId="0" borderId="0" xfId="138" applyFont="1">
      <alignment/>
      <protection/>
    </xf>
    <xf numFmtId="0" fontId="25" fillId="0" borderId="0" xfId="138" applyFont="1" applyBorder="1" applyAlignment="1">
      <alignment horizontal="center" wrapText="1"/>
      <protection/>
    </xf>
    <xf numFmtId="0" fontId="29" fillId="0" borderId="0" xfId="138" applyFont="1" applyBorder="1" applyAlignment="1">
      <alignment wrapText="1"/>
      <protection/>
    </xf>
    <xf numFmtId="0" fontId="25" fillId="0" borderId="0" xfId="138" applyNumberFormat="1" applyFont="1" applyBorder="1" applyAlignment="1">
      <alignment/>
      <protection/>
    </xf>
    <xf numFmtId="0" fontId="80" fillId="0" borderId="0" xfId="138" applyFont="1">
      <alignment/>
      <protection/>
    </xf>
    <xf numFmtId="0" fontId="25" fillId="0" borderId="0" xfId="138" applyNumberFormat="1" applyFont="1" applyBorder="1" applyAlignment="1">
      <alignment horizontal="center"/>
      <protection/>
    </xf>
    <xf numFmtId="0" fontId="5" fillId="0" borderId="0" xfId="138" applyFont="1">
      <alignment/>
      <protection/>
    </xf>
    <xf numFmtId="0" fontId="29" fillId="0" borderId="0" xfId="138" applyFont="1">
      <alignment/>
      <protection/>
    </xf>
    <xf numFmtId="0" fontId="25" fillId="0" borderId="0" xfId="136" applyFont="1" applyAlignment="1">
      <alignment/>
      <protection/>
    </xf>
    <xf numFmtId="49" fontId="19" fillId="0" borderId="0" xfId="138" applyNumberFormat="1" applyFont="1">
      <alignment/>
      <protection/>
    </xf>
    <xf numFmtId="49" fontId="4" fillId="24" borderId="0" xfId="138" applyNumberFormat="1" applyFont="1" applyFill="1" applyBorder="1" applyAlignment="1">
      <alignment horizontal="left"/>
      <protection/>
    </xf>
    <xf numFmtId="49" fontId="4" fillId="0" borderId="0" xfId="138" applyNumberFormat="1" applyFont="1" applyBorder="1" applyAlignment="1">
      <alignment horizontal="left"/>
      <protection/>
    </xf>
    <xf numFmtId="49" fontId="0" fillId="0" borderId="13" xfId="138" applyNumberFormat="1" applyFont="1" applyBorder="1" applyAlignment="1">
      <alignment/>
      <protection/>
    </xf>
    <xf numFmtId="49" fontId="6" fillId="0" borderId="11" xfId="138" applyNumberFormat="1" applyFont="1" applyFill="1" applyBorder="1" applyAlignment="1">
      <alignment horizontal="center" vertical="center" wrapText="1"/>
      <protection/>
    </xf>
    <xf numFmtId="49" fontId="5" fillId="0" borderId="15" xfId="138" applyNumberFormat="1" applyFont="1" applyFill="1" applyBorder="1">
      <alignment/>
      <protection/>
    </xf>
    <xf numFmtId="49" fontId="5" fillId="0" borderId="0" xfId="138" applyNumberFormat="1" applyFont="1" applyFill="1">
      <alignment/>
      <protection/>
    </xf>
    <xf numFmtId="49" fontId="24" fillId="0" borderId="0" xfId="138" applyNumberFormat="1" applyFont="1" applyFill="1">
      <alignment/>
      <protection/>
    </xf>
    <xf numFmtId="49" fontId="6" fillId="0" borderId="16" xfId="138" applyNumberFormat="1" applyFont="1" applyFill="1" applyBorder="1" applyAlignment="1">
      <alignment horizontal="center" vertical="center" wrapText="1"/>
      <protection/>
    </xf>
    <xf numFmtId="49" fontId="19" fillId="0" borderId="11" xfId="138" applyNumberFormat="1" applyFont="1" applyFill="1" applyBorder="1" applyAlignment="1">
      <alignment horizontal="center" vertical="center"/>
      <protection/>
    </xf>
    <xf numFmtId="49" fontId="19" fillId="0" borderId="11" xfId="138" applyNumberFormat="1" applyFont="1" applyBorder="1" applyAlignment="1">
      <alignment horizontal="center" vertical="center"/>
      <protection/>
    </xf>
    <xf numFmtId="49" fontId="5" fillId="0" borderId="0" xfId="138" applyNumberFormat="1" applyFont="1" applyAlignment="1">
      <alignment vertical="center"/>
      <protection/>
    </xf>
    <xf numFmtId="3" fontId="30" fillId="3" borderId="11" xfId="138" applyNumberFormat="1" applyFont="1" applyFill="1" applyBorder="1" applyAlignment="1">
      <alignment horizontal="center" vertical="center"/>
      <protection/>
    </xf>
    <xf numFmtId="3" fontId="70" fillId="3" borderId="11" xfId="138" applyNumberFormat="1" applyFont="1" applyFill="1" applyBorder="1" applyAlignment="1">
      <alignment horizontal="center" vertical="center"/>
      <protection/>
    </xf>
    <xf numFmtId="3" fontId="30" fillId="4" borderId="11" xfId="138" applyNumberFormat="1" applyFont="1" applyFill="1" applyBorder="1" applyAlignment="1">
      <alignment horizontal="center" vertical="center"/>
      <protection/>
    </xf>
    <xf numFmtId="3" fontId="6" fillId="22" borderId="11" xfId="138" applyNumberFormat="1" applyFont="1" applyFill="1" applyBorder="1" applyAlignment="1">
      <alignment horizontal="center" vertical="center"/>
      <protection/>
    </xf>
    <xf numFmtId="49" fontId="6" fillId="0" borderId="11" xfId="138" applyNumberFormat="1" applyFont="1" applyBorder="1" applyAlignment="1">
      <alignment horizontal="center" vertical="center"/>
      <protection/>
    </xf>
    <xf numFmtId="3" fontId="5" fillId="24" borderId="11" xfId="138" applyNumberFormat="1" applyFont="1" applyFill="1" applyBorder="1" applyAlignment="1">
      <alignment horizontal="center" vertical="center"/>
      <protection/>
    </xf>
    <xf numFmtId="49" fontId="6" fillId="0" borderId="14" xfId="138" applyNumberFormat="1" applyFont="1" applyBorder="1" applyAlignment="1">
      <alignment horizontal="center" vertical="center"/>
      <protection/>
    </xf>
    <xf numFmtId="49" fontId="5" fillId="0" borderId="14" xfId="138" applyNumberFormat="1" applyFont="1" applyBorder="1" applyAlignment="1">
      <alignment horizontal="center" vertical="center"/>
      <protection/>
    </xf>
    <xf numFmtId="3" fontId="5" fillId="0" borderId="11" xfId="138" applyNumberFormat="1" applyFont="1" applyBorder="1" applyAlignment="1">
      <alignment horizontal="center" vertical="center"/>
      <protection/>
    </xf>
    <xf numFmtId="49" fontId="88" fillId="0" borderId="0" xfId="138" applyNumberFormat="1" applyFont="1">
      <alignment/>
      <protection/>
    </xf>
    <xf numFmtId="49" fontId="27" fillId="0" borderId="0" xfId="138" applyNumberFormat="1">
      <alignment/>
      <protection/>
    </xf>
    <xf numFmtId="49" fontId="29" fillId="0" borderId="0" xfId="138" applyNumberFormat="1" applyFont="1" applyBorder="1" applyAlignment="1">
      <alignment wrapText="1"/>
      <protection/>
    </xf>
    <xf numFmtId="49" fontId="21" fillId="0" borderId="0" xfId="138" applyNumberFormat="1" applyFont="1">
      <alignment/>
      <protection/>
    </xf>
    <xf numFmtId="49" fontId="32" fillId="0" borderId="0" xfId="138" applyNumberFormat="1" applyFont="1">
      <alignment/>
      <protection/>
    </xf>
    <xf numFmtId="49" fontId="32" fillId="0" borderId="0" xfId="138" applyNumberFormat="1" applyFont="1" applyAlignment="1">
      <alignment horizontal="center"/>
      <protection/>
    </xf>
    <xf numFmtId="0" fontId="4" fillId="0" borderId="0" xfId="138" applyNumberFormat="1" applyFont="1" applyAlignment="1">
      <alignment horizontal="left"/>
      <protection/>
    </xf>
    <xf numFmtId="0" fontId="5" fillId="0" borderId="0" xfId="138" applyFont="1" applyAlignment="1">
      <alignment/>
      <protection/>
    </xf>
    <xf numFmtId="3" fontId="5" fillId="0" borderId="0" xfId="138" applyNumberFormat="1" applyFont="1">
      <alignment/>
      <protection/>
    </xf>
    <xf numFmtId="0" fontId="7" fillId="0" borderId="0" xfId="138" applyFont="1" applyBorder="1" applyAlignment="1">
      <alignment/>
      <protection/>
    </xf>
    <xf numFmtId="0" fontId="27" fillId="0" borderId="15" xfId="138" applyFont="1" applyBorder="1">
      <alignment/>
      <protection/>
    </xf>
    <xf numFmtId="0" fontId="27" fillId="0" borderId="0" xfId="138" applyFont="1" applyBorder="1">
      <alignment/>
      <protection/>
    </xf>
    <xf numFmtId="0" fontId="12" fillId="0" borderId="11" xfId="138" applyFont="1" applyBorder="1" applyAlignment="1">
      <alignment horizontal="center" vertical="center" wrapText="1"/>
      <protection/>
    </xf>
    <xf numFmtId="0" fontId="19" fillId="0" borderId="14" xfId="138" applyFont="1" applyFill="1" applyBorder="1" applyAlignment="1">
      <alignment horizontal="center" vertical="center"/>
      <protection/>
    </xf>
    <xf numFmtId="0" fontId="19" fillId="0" borderId="11" xfId="138" applyFont="1" applyFill="1" applyBorder="1" applyAlignment="1">
      <alignment horizontal="center" vertical="center"/>
      <protection/>
    </xf>
    <xf numFmtId="0" fontId="19" fillId="0" borderId="11" xfId="138" applyFont="1" applyBorder="1" applyAlignment="1">
      <alignment horizontal="center" vertical="center"/>
      <protection/>
    </xf>
    <xf numFmtId="3" fontId="20" fillId="3" borderId="11" xfId="138" applyNumberFormat="1" applyFont="1" applyFill="1" applyBorder="1" applyAlignment="1">
      <alignment horizontal="center" vertical="center"/>
      <protection/>
    </xf>
    <xf numFmtId="3" fontId="36" fillId="3" borderId="11" xfId="138" applyNumberFormat="1" applyFont="1" applyFill="1" applyBorder="1" applyAlignment="1">
      <alignment horizontal="center" vertical="center"/>
      <protection/>
    </xf>
    <xf numFmtId="3" fontId="3" fillId="22" borderId="14" xfId="138" applyNumberFormat="1" applyFont="1" applyFill="1" applyBorder="1" applyAlignment="1">
      <alignment horizontal="center" vertical="center"/>
      <protection/>
    </xf>
    <xf numFmtId="3" fontId="0" fillId="25" borderId="14" xfId="138" applyNumberFormat="1" applyFont="1" applyFill="1" applyBorder="1" applyAlignment="1">
      <alignment horizontal="center" vertical="center"/>
      <protection/>
    </xf>
    <xf numFmtId="3" fontId="0" fillId="0" borderId="11" xfId="138" applyNumberFormat="1" applyFont="1" applyBorder="1" applyAlignment="1">
      <alignment horizontal="center" vertical="center"/>
      <protection/>
    </xf>
    <xf numFmtId="3" fontId="0" fillId="0" borderId="17" xfId="138" applyNumberFormat="1" applyFont="1" applyBorder="1" applyAlignment="1">
      <alignment horizontal="center" vertical="center"/>
      <protection/>
    </xf>
    <xf numFmtId="0" fontId="6" fillId="0" borderId="14" xfId="138" applyFont="1" applyBorder="1" applyAlignment="1">
      <alignment horizontal="center" vertical="center"/>
      <protection/>
    </xf>
    <xf numFmtId="3" fontId="0" fillId="22" borderId="14" xfId="138" applyNumberFormat="1" applyFont="1" applyFill="1" applyBorder="1" applyAlignment="1">
      <alignment horizontal="center" vertical="center"/>
      <protection/>
    </xf>
    <xf numFmtId="3" fontId="0" fillId="24" borderId="11" xfId="138" applyNumberFormat="1" applyFont="1" applyFill="1" applyBorder="1" applyAlignment="1">
      <alignment horizontal="center" vertical="center"/>
      <protection/>
    </xf>
    <xf numFmtId="3" fontId="0" fillId="24" borderId="17" xfId="138" applyNumberFormat="1" applyFont="1" applyFill="1" applyBorder="1" applyAlignment="1">
      <alignment horizontal="center" vertical="center"/>
      <protection/>
    </xf>
    <xf numFmtId="0" fontId="29" fillId="0" borderId="0" xfId="138" applyNumberFormat="1" applyFont="1" applyBorder="1" applyAlignment="1">
      <alignment/>
      <protection/>
    </xf>
    <xf numFmtId="0" fontId="89" fillId="0" borderId="0" xfId="138" applyFont="1">
      <alignment/>
      <protection/>
    </xf>
    <xf numFmtId="0" fontId="16" fillId="0" borderId="0" xfId="138" applyFont="1">
      <alignment/>
      <protection/>
    </xf>
    <xf numFmtId="0" fontId="28" fillId="0" borderId="0" xfId="138" applyFont="1">
      <alignment/>
      <protection/>
    </xf>
    <xf numFmtId="0" fontId="13" fillId="0" borderId="0" xfId="138" applyFont="1">
      <alignment/>
      <protection/>
    </xf>
    <xf numFmtId="49" fontId="13" fillId="0" borderId="0" xfId="138" applyNumberFormat="1" applyFont="1">
      <alignment/>
      <protection/>
    </xf>
    <xf numFmtId="0" fontId="82" fillId="0" borderId="0" xfId="138" applyFont="1">
      <alignment/>
      <protection/>
    </xf>
    <xf numFmtId="49" fontId="18" fillId="0" borderId="0" xfId="138" applyNumberFormat="1" applyFont="1" applyBorder="1" applyAlignment="1">
      <alignment/>
      <protection/>
    </xf>
    <xf numFmtId="49" fontId="27" fillId="0" borderId="0" xfId="138" applyNumberFormat="1" applyFont="1" applyAlignment="1">
      <alignment horizontal="center"/>
      <protection/>
    </xf>
    <xf numFmtId="3" fontId="19" fillId="24" borderId="13" xfId="138" applyNumberFormat="1" applyFont="1" applyFill="1" applyBorder="1" applyAlignment="1">
      <alignment horizontal="center"/>
      <protection/>
    </xf>
    <xf numFmtId="49" fontId="5" fillId="0" borderId="13" xfId="138" applyNumberFormat="1" applyFont="1" applyBorder="1" applyAlignment="1">
      <alignment/>
      <protection/>
    </xf>
    <xf numFmtId="49" fontId="27" fillId="0" borderId="0" xfId="138" applyNumberFormat="1" applyFill="1">
      <alignment/>
      <protection/>
    </xf>
    <xf numFmtId="49" fontId="27" fillId="0" borderId="0" xfId="138" applyNumberFormat="1" applyFill="1" applyAlignment="1">
      <alignment vertical="center" wrapText="1"/>
      <protection/>
    </xf>
    <xf numFmtId="49" fontId="27" fillId="0" borderId="0" xfId="138" applyNumberFormat="1" applyAlignment="1">
      <alignment vertical="center"/>
      <protection/>
    </xf>
    <xf numFmtId="3" fontId="5" fillId="22" borderId="11" xfId="138" applyNumberFormat="1" applyFont="1" applyFill="1" applyBorder="1" applyAlignment="1">
      <alignment horizontal="center" vertical="center"/>
      <protection/>
    </xf>
    <xf numFmtId="3" fontId="27" fillId="0" borderId="11" xfId="138" applyNumberFormat="1" applyFont="1" applyBorder="1" applyAlignment="1">
      <alignment horizontal="center" vertical="center"/>
      <protection/>
    </xf>
    <xf numFmtId="0" fontId="5" fillId="0" borderId="11" xfId="138" applyFont="1" applyBorder="1" applyAlignment="1">
      <alignment horizontal="center" vertical="center"/>
      <protection/>
    </xf>
    <xf numFmtId="3" fontId="5" fillId="0" borderId="11" xfId="138" applyNumberFormat="1" applyFont="1" applyFill="1" applyBorder="1" applyAlignment="1">
      <alignment horizontal="center" vertical="center"/>
      <protection/>
    </xf>
    <xf numFmtId="3" fontId="27" fillId="0" borderId="11" xfId="138" applyNumberFormat="1" applyFont="1" applyFill="1" applyBorder="1" applyAlignment="1">
      <alignment horizontal="center" vertical="center"/>
      <protection/>
    </xf>
    <xf numFmtId="49" fontId="27" fillId="0" borderId="0" xfId="138" applyNumberFormat="1" applyAlignment="1">
      <alignment horizontal="center"/>
      <protection/>
    </xf>
    <xf numFmtId="49" fontId="73" fillId="0" borderId="0" xfId="138" applyNumberFormat="1" applyFont="1" applyAlignment="1">
      <alignment horizontal="left"/>
      <protection/>
    </xf>
    <xf numFmtId="49" fontId="32" fillId="0" borderId="0" xfId="138" applyNumberFormat="1" applyFont="1" applyAlignment="1">
      <alignment/>
      <protection/>
    </xf>
    <xf numFmtId="49" fontId="3" fillId="24" borderId="0" xfId="138" applyNumberFormat="1" applyFont="1" applyFill="1" applyBorder="1" applyAlignment="1">
      <alignment/>
      <protection/>
    </xf>
    <xf numFmtId="49" fontId="3" fillId="0" borderId="0" xfId="138" applyNumberFormat="1" applyFont="1" applyAlignment="1">
      <alignment/>
      <protection/>
    </xf>
    <xf numFmtId="49" fontId="3" fillId="0" borderId="0" xfId="138" applyNumberFormat="1" applyFont="1" applyBorder="1" applyAlignment="1">
      <alignment/>
      <protection/>
    </xf>
    <xf numFmtId="49" fontId="6" fillId="0" borderId="13" xfId="138" applyNumberFormat="1" applyFont="1" applyBorder="1" applyAlignment="1">
      <alignment/>
      <protection/>
    </xf>
    <xf numFmtId="3" fontId="19" fillId="0" borderId="11" xfId="138" applyNumberFormat="1" applyFont="1" applyBorder="1" applyAlignment="1">
      <alignment horizontal="center" vertical="center"/>
      <protection/>
    </xf>
    <xf numFmtId="49" fontId="27" fillId="24" borderId="0" xfId="138" applyNumberFormat="1" applyFont="1" applyFill="1" applyAlignment="1">
      <alignment vertical="center"/>
      <protection/>
    </xf>
    <xf numFmtId="3" fontId="27" fillId="24" borderId="11" xfId="138" applyNumberFormat="1" applyFont="1" applyFill="1" applyBorder="1" applyAlignment="1">
      <alignment horizontal="center" vertical="center"/>
      <protection/>
    </xf>
    <xf numFmtId="3" fontId="92" fillId="0" borderId="11" xfId="138" applyNumberFormat="1" applyFont="1" applyBorder="1" applyAlignment="1">
      <alignment horizontal="center" vertical="center"/>
      <protection/>
    </xf>
    <xf numFmtId="0" fontId="5" fillId="0" borderId="10" xfId="138" applyFont="1" applyFill="1" applyBorder="1" applyAlignment="1">
      <alignment horizontal="center" vertical="center"/>
      <protection/>
    </xf>
    <xf numFmtId="49" fontId="6" fillId="0" borderId="10" xfId="136" applyNumberFormat="1" applyFont="1" applyFill="1" applyBorder="1" applyAlignment="1">
      <alignment horizontal="left" vertical="center"/>
      <protection/>
    </xf>
    <xf numFmtId="3" fontId="5" fillId="0" borderId="10" xfId="138" applyNumberFormat="1" applyFont="1" applyFill="1" applyBorder="1" applyAlignment="1">
      <alignment horizontal="center" vertical="center"/>
      <protection/>
    </xf>
    <xf numFmtId="3" fontId="19" fillId="0" borderId="10" xfId="138" applyNumberFormat="1" applyFont="1" applyFill="1" applyBorder="1" applyAlignment="1">
      <alignment horizontal="center" vertical="center"/>
      <protection/>
    </xf>
    <xf numFmtId="3" fontId="27" fillId="0" borderId="10" xfId="138" applyNumberFormat="1" applyFont="1" applyFill="1" applyBorder="1" applyAlignment="1">
      <alignment vertical="center"/>
      <protection/>
    </xf>
    <xf numFmtId="3" fontId="93" fillId="0" borderId="10" xfId="138" applyNumberFormat="1" applyFont="1" applyFill="1" applyBorder="1" applyAlignment="1">
      <alignment vertical="center"/>
      <protection/>
    </xf>
    <xf numFmtId="49" fontId="32" fillId="0" borderId="0" xfId="138" applyNumberFormat="1" applyFont="1" applyBorder="1" applyAlignment="1">
      <alignment/>
      <protection/>
    </xf>
    <xf numFmtId="49" fontId="29" fillId="0" borderId="0" xfId="138" applyNumberFormat="1" applyFont="1" applyBorder="1" applyAlignment="1">
      <alignment horizontal="center"/>
      <protection/>
    </xf>
    <xf numFmtId="49" fontId="29" fillId="0" borderId="0" xfId="138" applyNumberFormat="1" applyFont="1" applyAlignment="1">
      <alignment/>
      <protection/>
    </xf>
    <xf numFmtId="0" fontId="5" fillId="24" borderId="0" xfId="138" applyFont="1" applyFill="1" applyBorder="1" applyAlignment="1">
      <alignment/>
      <protection/>
    </xf>
    <xf numFmtId="49" fontId="94" fillId="0" borderId="0" xfId="138" applyNumberFormat="1" applyFont="1">
      <alignment/>
      <protection/>
    </xf>
    <xf numFmtId="49" fontId="95" fillId="0" borderId="0" xfId="138" applyNumberFormat="1" applyFont="1">
      <alignment/>
      <protection/>
    </xf>
    <xf numFmtId="49" fontId="96" fillId="0" borderId="0" xfId="138" applyNumberFormat="1" applyFont="1" applyAlignment="1">
      <alignment horizontal="center"/>
      <protection/>
    </xf>
    <xf numFmtId="49" fontId="25" fillId="24" borderId="0" xfId="136" applyNumberFormat="1" applyFont="1" applyFill="1" applyAlignment="1">
      <alignment/>
      <protection/>
    </xf>
    <xf numFmtId="49" fontId="81" fillId="0" borderId="0" xfId="138" applyNumberFormat="1" applyFont="1">
      <alignment/>
      <protection/>
    </xf>
    <xf numFmtId="49" fontId="32" fillId="0" borderId="0" xfId="138" applyNumberFormat="1" applyFont="1" applyBorder="1" applyAlignment="1">
      <alignment wrapText="1"/>
      <protection/>
    </xf>
    <xf numFmtId="49" fontId="84" fillId="0" borderId="0" xfId="138" applyNumberFormat="1" applyFont="1">
      <alignment/>
      <protection/>
    </xf>
    <xf numFmtId="49" fontId="79" fillId="0" borderId="0" xfId="138" applyNumberFormat="1" applyFont="1">
      <alignment/>
      <protection/>
    </xf>
    <xf numFmtId="49" fontId="14" fillId="0" borderId="0" xfId="138" applyNumberFormat="1" applyFont="1" applyFill="1" applyAlignment="1">
      <alignment wrapText="1"/>
      <protection/>
    </xf>
    <xf numFmtId="49" fontId="0" fillId="0" borderId="0" xfId="138" applyNumberFormat="1" applyFont="1" applyFill="1" applyBorder="1" applyAlignment="1">
      <alignment/>
      <protection/>
    </xf>
    <xf numFmtId="49" fontId="3" fillId="0" borderId="0" xfId="138" applyNumberFormat="1" applyFont="1" applyFill="1" applyBorder="1" applyAlignment="1">
      <alignment/>
      <protection/>
    </xf>
    <xf numFmtId="49" fontId="97" fillId="0" borderId="0" xfId="138" applyNumberFormat="1" applyFont="1" applyFill="1">
      <alignment/>
      <protection/>
    </xf>
    <xf numFmtId="49" fontId="27" fillId="0" borderId="0" xfId="138" applyNumberFormat="1" applyFont="1" applyFill="1" applyAlignment="1">
      <alignment horizontal="center"/>
      <protection/>
    </xf>
    <xf numFmtId="49" fontId="19" fillId="0" borderId="0" xfId="138" applyNumberFormat="1" applyFont="1" applyFill="1" applyBorder="1" applyAlignment="1">
      <alignment/>
      <protection/>
    </xf>
    <xf numFmtId="49" fontId="6" fillId="0" borderId="0" xfId="138" applyNumberFormat="1" applyFont="1" applyFill="1" applyBorder="1" applyAlignment="1">
      <alignment/>
      <protection/>
    </xf>
    <xf numFmtId="49" fontId="83" fillId="0" borderId="0" xfId="138" applyNumberFormat="1" applyFont="1" applyFill="1">
      <alignment/>
      <protection/>
    </xf>
    <xf numFmtId="49" fontId="83" fillId="0" borderId="0" xfId="138" applyNumberFormat="1" applyFont="1" applyFill="1" applyAlignment="1">
      <alignment/>
      <protection/>
    </xf>
    <xf numFmtId="49" fontId="19" fillId="0" borderId="18" xfId="138" applyNumberFormat="1" applyFont="1" applyFill="1" applyBorder="1" applyAlignment="1">
      <alignment horizontal="center" vertical="center"/>
      <protection/>
    </xf>
    <xf numFmtId="3" fontId="6" fillId="22" borderId="18" xfId="138" applyNumberFormat="1" applyFont="1" applyFill="1" applyBorder="1" applyAlignment="1">
      <alignment horizontal="center" vertical="center"/>
      <protection/>
    </xf>
    <xf numFmtId="3" fontId="6" fillId="22" borderId="14" xfId="138" applyNumberFormat="1" applyFont="1" applyFill="1" applyBorder="1" applyAlignment="1">
      <alignment horizontal="center" vertical="center"/>
      <protection/>
    </xf>
    <xf numFmtId="49" fontId="3" fillId="0" borderId="0" xfId="138" applyNumberFormat="1" applyFont="1" applyAlignment="1">
      <alignment horizontal="center"/>
      <protection/>
    </xf>
    <xf numFmtId="49" fontId="25" fillId="0" borderId="0" xfId="138" applyNumberFormat="1" applyFont="1">
      <alignment/>
      <protection/>
    </xf>
    <xf numFmtId="49" fontId="3" fillId="0" borderId="0" xfId="138" applyNumberFormat="1" applyFont="1">
      <alignment/>
      <protection/>
    </xf>
    <xf numFmtId="49" fontId="29" fillId="0" borderId="0" xfId="138" applyNumberFormat="1" applyFont="1">
      <alignment/>
      <protection/>
    </xf>
    <xf numFmtId="3" fontId="3" fillId="24" borderId="0" xfId="138" applyNumberFormat="1" applyFont="1" applyFill="1" applyBorder="1" applyAlignment="1">
      <alignment/>
      <protection/>
    </xf>
    <xf numFmtId="0" fontId="3" fillId="0" borderId="0" xfId="138" applyFont="1">
      <alignment/>
      <protection/>
    </xf>
    <xf numFmtId="0" fontId="4" fillId="0" borderId="0" xfId="138" applyFont="1" applyBorder="1" applyAlignment="1">
      <alignment horizontal="left"/>
      <protection/>
    </xf>
    <xf numFmtId="3" fontId="0" fillId="0" borderId="0" xfId="138" applyNumberFormat="1" applyFont="1" applyAlignment="1">
      <alignment horizontal="left"/>
      <protection/>
    </xf>
    <xf numFmtId="0" fontId="13" fillId="0" borderId="0" xfId="138" applyFont="1" applyBorder="1" applyAlignment="1">
      <alignment/>
      <protection/>
    </xf>
    <xf numFmtId="0" fontId="7" fillId="0" borderId="11" xfId="138" applyFont="1" applyFill="1" applyBorder="1" applyAlignment="1">
      <alignment horizontal="center" vertical="center" wrapText="1"/>
      <protection/>
    </xf>
    <xf numFmtId="0" fontId="3" fillId="0" borderId="0" xfId="138" applyFont="1" applyFill="1" applyBorder="1">
      <alignment/>
      <protection/>
    </xf>
    <xf numFmtId="0" fontId="3" fillId="0" borderId="0" xfId="138" applyFont="1" applyFill="1">
      <alignment/>
      <protection/>
    </xf>
    <xf numFmtId="3" fontId="18" fillId="0" borderId="11" xfId="138" applyNumberFormat="1" applyFont="1" applyBorder="1" applyAlignment="1">
      <alignment horizontal="center" vertical="center"/>
      <protection/>
    </xf>
    <xf numFmtId="0" fontId="0" fillId="0" borderId="0" xfId="138" applyFont="1" applyAlignment="1">
      <alignment horizontal="center" vertical="center"/>
      <protection/>
    </xf>
    <xf numFmtId="3" fontId="4" fillId="22" borderId="11" xfId="138" applyNumberFormat="1" applyFont="1" applyFill="1" applyBorder="1" applyAlignment="1">
      <alignment horizontal="center" vertical="center"/>
      <protection/>
    </xf>
    <xf numFmtId="0" fontId="3" fillId="0" borderId="0" xfId="138" applyFont="1" applyAlignment="1">
      <alignment vertical="center"/>
      <protection/>
    </xf>
    <xf numFmtId="9" fontId="3" fillId="0" borderId="0" xfId="145" applyFont="1" applyAlignment="1">
      <alignment vertical="center"/>
    </xf>
    <xf numFmtId="0" fontId="3" fillId="0" borderId="0" xfId="138" applyFont="1" applyAlignment="1">
      <alignment horizontal="center"/>
      <protection/>
    </xf>
    <xf numFmtId="0" fontId="25" fillId="0" borderId="0" xfId="138" applyFont="1">
      <alignment/>
      <protection/>
    </xf>
    <xf numFmtId="0" fontId="73" fillId="0" borderId="0" xfId="138" applyFont="1" applyAlignment="1">
      <alignment horizontal="center"/>
      <protection/>
    </xf>
    <xf numFmtId="49" fontId="53" fillId="0" borderId="0" xfId="138" applyNumberFormat="1" applyFont="1">
      <alignment/>
      <protection/>
    </xf>
    <xf numFmtId="49" fontId="98" fillId="0" borderId="0" xfId="138" applyNumberFormat="1" applyFont="1" applyBorder="1" applyAlignment="1">
      <alignment wrapText="1"/>
      <protection/>
    </xf>
    <xf numFmtId="0" fontId="32" fillId="0" borderId="0" xfId="138" applyFont="1">
      <alignment/>
      <protection/>
    </xf>
    <xf numFmtId="49" fontId="0" fillId="24" borderId="19" xfId="0" applyNumberFormat="1" applyFont="1" applyFill="1" applyBorder="1" applyAlignment="1">
      <alignment/>
    </xf>
    <xf numFmtId="49" fontId="0" fillId="24" borderId="19" xfId="0" applyNumberFormat="1" applyFont="1" applyFill="1" applyBorder="1" applyAlignment="1">
      <alignment/>
    </xf>
    <xf numFmtId="49" fontId="1" fillId="24" borderId="19" xfId="0" applyNumberFormat="1" applyFont="1" applyFill="1" applyBorder="1" applyAlignment="1">
      <alignment/>
    </xf>
    <xf numFmtId="49" fontId="2" fillId="24" borderId="19" xfId="0" applyNumberFormat="1" applyFont="1" applyFill="1" applyBorder="1" applyAlignment="1">
      <alignment/>
    </xf>
    <xf numFmtId="3" fontId="4" fillId="24" borderId="16" xfId="135" applyNumberFormat="1" applyFont="1" applyFill="1" applyBorder="1" applyAlignment="1" applyProtection="1">
      <alignment horizontal="center" vertical="center"/>
      <protection/>
    </xf>
    <xf numFmtId="49" fontId="0" fillId="24" borderId="20" xfId="0" applyNumberFormat="1" applyFont="1" applyFill="1" applyBorder="1" applyAlignment="1">
      <alignment/>
    </xf>
    <xf numFmtId="49" fontId="0" fillId="24" borderId="21" xfId="0" applyNumberFormat="1" applyFont="1" applyFill="1" applyBorder="1" applyAlignment="1">
      <alignment/>
    </xf>
    <xf numFmtId="3" fontId="4" fillId="24" borderId="19" xfId="135" applyNumberFormat="1" applyFont="1" applyFill="1" applyBorder="1" applyAlignment="1" applyProtection="1">
      <alignment horizontal="center" vertical="center"/>
      <protection/>
    </xf>
    <xf numFmtId="49" fontId="0" fillId="24" borderId="22" xfId="0" applyNumberFormat="1" applyFont="1" applyFill="1" applyBorder="1" applyAlignment="1">
      <alignment/>
    </xf>
    <xf numFmtId="49" fontId="0" fillId="24" borderId="22" xfId="0" applyNumberFormat="1" applyFont="1" applyFill="1" applyBorder="1" applyAlignment="1">
      <alignment/>
    </xf>
    <xf numFmtId="49" fontId="0" fillId="24" borderId="23" xfId="0" applyNumberFormat="1" applyFont="1" applyFill="1" applyBorder="1" applyAlignment="1">
      <alignment/>
    </xf>
    <xf numFmtId="3" fontId="4" fillId="24" borderId="20" xfId="135" applyNumberFormat="1" applyFont="1" applyFill="1" applyBorder="1" applyAlignment="1" applyProtection="1">
      <alignment horizontal="center" vertical="center"/>
      <protection/>
    </xf>
    <xf numFmtId="49" fontId="0" fillId="24" borderId="24" xfId="0" applyNumberFormat="1" applyFont="1" applyFill="1" applyBorder="1" applyAlignment="1">
      <alignment/>
    </xf>
    <xf numFmtId="49" fontId="29" fillId="24" borderId="11" xfId="0" applyNumberFormat="1" applyFont="1" applyFill="1" applyBorder="1" applyAlignment="1">
      <alignment/>
    </xf>
    <xf numFmtId="3" fontId="29" fillId="24" borderId="11" xfId="135" applyNumberFormat="1" applyFont="1" applyFill="1" applyBorder="1" applyAlignment="1" applyProtection="1">
      <alignment horizontal="center" vertical="center"/>
      <protection/>
    </xf>
    <xf numFmtId="49" fontId="32" fillId="24" borderId="11" xfId="0" applyNumberFormat="1" applyFont="1" applyFill="1" applyBorder="1" applyAlignment="1">
      <alignment/>
    </xf>
    <xf numFmtId="3" fontId="32" fillId="24" borderId="11" xfId="135" applyNumberFormat="1" applyFont="1" applyFill="1" applyBorder="1" applyAlignment="1" applyProtection="1">
      <alignment horizontal="center" vertical="center"/>
      <protection/>
    </xf>
    <xf numFmtId="49" fontId="29" fillId="24" borderId="11" xfId="0" applyNumberFormat="1" applyFont="1" applyFill="1" applyBorder="1" applyAlignment="1">
      <alignment/>
    </xf>
    <xf numFmtId="49" fontId="53" fillId="24" borderId="11" xfId="0" applyNumberFormat="1" applyFont="1" applyFill="1" applyBorder="1" applyAlignment="1">
      <alignment/>
    </xf>
    <xf numFmtId="3" fontId="53" fillId="24" borderId="11" xfId="135" applyNumberFormat="1" applyFont="1" applyFill="1" applyBorder="1" applyAlignment="1" applyProtection="1">
      <alignment horizontal="center" vertical="center"/>
      <protection/>
    </xf>
    <xf numFmtId="10" fontId="29" fillId="0" borderId="11" xfId="131" applyNumberFormat="1" applyFont="1" applyFill="1" applyBorder="1" applyAlignment="1">
      <alignment horizontal="center" vertical="center"/>
      <protection/>
    </xf>
    <xf numFmtId="10" fontId="53" fillId="0" borderId="11" xfId="131" applyNumberFormat="1" applyFont="1" applyFill="1" applyBorder="1" applyAlignment="1">
      <alignment horizontal="center" vertical="center"/>
      <protection/>
    </xf>
    <xf numFmtId="49" fontId="0" fillId="24" borderId="11" xfId="0" applyNumberFormat="1" applyFill="1" applyBorder="1" applyAlignment="1">
      <alignment/>
    </xf>
    <xf numFmtId="49" fontId="20" fillId="24" borderId="11" xfId="0" applyNumberFormat="1" applyFont="1" applyFill="1" applyBorder="1" applyAlignment="1">
      <alignment/>
    </xf>
    <xf numFmtId="49" fontId="25" fillId="24" borderId="25" xfId="0" applyNumberFormat="1" applyFont="1" applyFill="1" applyBorder="1" applyAlignment="1">
      <alignment/>
    </xf>
    <xf numFmtId="49" fontId="25" fillId="24" borderId="23" xfId="0" applyNumberFormat="1" applyFont="1" applyFill="1" applyBorder="1" applyAlignment="1">
      <alignment/>
    </xf>
    <xf numFmtId="49" fontId="58" fillId="24" borderId="11" xfId="0" applyNumberFormat="1" applyFont="1" applyFill="1" applyBorder="1" applyAlignment="1">
      <alignment/>
    </xf>
    <xf numFmtId="10" fontId="58" fillId="0" borderId="11" xfId="131" applyNumberFormat="1" applyFont="1" applyFill="1" applyBorder="1" applyAlignment="1">
      <alignment horizontal="center" vertical="center"/>
      <protection/>
    </xf>
    <xf numFmtId="3" fontId="58" fillId="24" borderId="11" xfId="135" applyNumberFormat="1" applyFont="1" applyFill="1" applyBorder="1" applyAlignment="1" applyProtection="1">
      <alignment horizontal="center" vertical="center"/>
      <protection/>
    </xf>
    <xf numFmtId="49" fontId="101" fillId="24" borderId="11" xfId="0" applyNumberFormat="1" applyFont="1" applyFill="1" applyBorder="1" applyAlignment="1">
      <alignment/>
    </xf>
    <xf numFmtId="49" fontId="58" fillId="24" borderId="26" xfId="0" applyNumberFormat="1" applyFont="1" applyFill="1" applyBorder="1" applyAlignment="1">
      <alignment/>
    </xf>
    <xf numFmtId="3" fontId="58" fillId="24" borderId="10" xfId="135" applyNumberFormat="1" applyFont="1" applyFill="1" applyBorder="1" applyAlignment="1" applyProtection="1">
      <alignment horizontal="center" vertical="center"/>
      <protection/>
    </xf>
    <xf numFmtId="10" fontId="58" fillId="0" borderId="27" xfId="131" applyNumberFormat="1" applyFont="1" applyFill="1" applyBorder="1" applyAlignment="1">
      <alignment horizontal="center" vertical="center"/>
      <protection/>
    </xf>
    <xf numFmtId="49" fontId="0" fillId="24" borderId="18" xfId="0" applyNumberFormat="1" applyFont="1" applyFill="1" applyBorder="1" applyAlignment="1">
      <alignment/>
    </xf>
    <xf numFmtId="3" fontId="4" fillId="24" borderId="13" xfId="135" applyNumberFormat="1" applyFont="1" applyFill="1" applyBorder="1" applyAlignment="1" applyProtection="1">
      <alignment horizontal="center" vertical="center"/>
      <protection/>
    </xf>
    <xf numFmtId="3" fontId="4" fillId="24" borderId="28" xfId="135" applyNumberFormat="1" applyFont="1" applyFill="1" applyBorder="1" applyAlignment="1" applyProtection="1">
      <alignment horizontal="center" vertical="center"/>
      <protection/>
    </xf>
    <xf numFmtId="49" fontId="36" fillId="24" borderId="11" xfId="0" applyNumberFormat="1" applyFont="1" applyFill="1" applyBorder="1" applyAlignment="1">
      <alignment/>
    </xf>
    <xf numFmtId="49" fontId="4" fillId="0" borderId="0" xfId="0" applyNumberFormat="1" applyFont="1" applyFill="1" applyBorder="1" applyAlignment="1">
      <alignment/>
    </xf>
    <xf numFmtId="49" fontId="102" fillId="0" borderId="0" xfId="0" applyNumberFormat="1" applyFont="1" applyFill="1" applyBorder="1" applyAlignment="1">
      <alignment/>
    </xf>
    <xf numFmtId="49" fontId="103" fillId="0" borderId="0" xfId="0" applyNumberFormat="1" applyFont="1" applyFill="1" applyBorder="1" applyAlignment="1">
      <alignment/>
    </xf>
    <xf numFmtId="49" fontId="13" fillId="0" borderId="0" xfId="0" applyNumberFormat="1" applyFont="1" applyFill="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0" fillId="0" borderId="0" xfId="0" applyNumberFormat="1" applyFont="1" applyFill="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xf>
    <xf numFmtId="49" fontId="29"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horizontal="center"/>
    </xf>
    <xf numFmtId="49" fontId="13" fillId="0" borderId="0" xfId="0" applyNumberFormat="1" applyFont="1" applyFill="1" applyBorder="1" applyAlignment="1">
      <alignment horizontal="center"/>
    </xf>
    <xf numFmtId="49" fontId="13" fillId="0" borderId="0" xfId="0" applyNumberFormat="1" applyFont="1" applyFill="1" applyBorder="1" applyAlignment="1">
      <alignment/>
    </xf>
    <xf numFmtId="49" fontId="4" fillId="0" borderId="11" xfId="0" applyNumberFormat="1" applyFont="1" applyFill="1" applyBorder="1" applyAlignment="1" applyProtection="1">
      <alignment horizontal="center" vertical="center" wrapText="1"/>
      <protection/>
    </xf>
    <xf numFmtId="49" fontId="4" fillId="0" borderId="11" xfId="0" applyNumberFormat="1" applyFont="1" applyFill="1" applyBorder="1" applyAlignment="1">
      <alignment horizontal="center" vertical="center" wrapText="1"/>
    </xf>
    <xf numFmtId="49" fontId="13" fillId="0" borderId="11" xfId="0" applyNumberFormat="1" applyFont="1" applyFill="1" applyBorder="1" applyAlignment="1" applyProtection="1">
      <alignment horizontal="center" vertical="center"/>
      <protection/>
    </xf>
    <xf numFmtId="49" fontId="13" fillId="0" borderId="29" xfId="0"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15" fillId="0" borderId="0" xfId="0" applyNumberFormat="1" applyFont="1" applyFill="1" applyAlignment="1">
      <alignment/>
    </xf>
    <xf numFmtId="49" fontId="18" fillId="0" borderId="0" xfId="0" applyNumberFormat="1" applyFont="1" applyFill="1" applyAlignment="1">
      <alignment/>
    </xf>
    <xf numFmtId="49" fontId="0" fillId="0" borderId="0" xfId="0" applyNumberFormat="1" applyFont="1" applyFill="1" applyAlignment="1">
      <alignment/>
    </xf>
    <xf numFmtId="49" fontId="31" fillId="0" borderId="11" xfId="0" applyNumberFormat="1" applyFont="1" applyFill="1" applyBorder="1" applyAlignment="1" applyProtection="1">
      <alignment horizontal="center" vertical="center"/>
      <protection/>
    </xf>
    <xf numFmtId="49" fontId="31" fillId="0" borderId="29" xfId="0" applyNumberFormat="1" applyFont="1" applyFill="1" applyBorder="1" applyAlignment="1" applyProtection="1">
      <alignment horizontal="center" vertical="center"/>
      <protection/>
    </xf>
    <xf numFmtId="49" fontId="2" fillId="0" borderId="0" xfId="0" applyNumberFormat="1" applyFont="1" applyFill="1" applyBorder="1" applyAlignment="1">
      <alignment/>
    </xf>
    <xf numFmtId="49" fontId="0" fillId="0" borderId="0" xfId="0" applyNumberFormat="1" applyFont="1" applyFill="1" applyAlignment="1">
      <alignment horizontal="center"/>
    </xf>
    <xf numFmtId="49" fontId="0" fillId="0" borderId="11" xfId="0" applyNumberFormat="1" applyFont="1" applyFill="1" applyBorder="1" applyAlignment="1">
      <alignment/>
    </xf>
    <xf numFmtId="0" fontId="0" fillId="0" borderId="11" xfId="0" applyBorder="1" applyAlignment="1">
      <alignment/>
    </xf>
    <xf numFmtId="0" fontId="0" fillId="26" borderId="11" xfId="0" applyFill="1" applyBorder="1" applyAlignment="1">
      <alignment/>
    </xf>
    <xf numFmtId="0" fontId="0" fillId="0" borderId="30" xfId="0" applyFill="1" applyBorder="1" applyAlignment="1">
      <alignment/>
    </xf>
    <xf numFmtId="49" fontId="0" fillId="0" borderId="0" xfId="0" applyNumberFormat="1" applyFill="1" applyBorder="1" applyAlignment="1">
      <alignment/>
    </xf>
    <xf numFmtId="0" fontId="20" fillId="26" borderId="11" xfId="0" applyFont="1" applyFill="1" applyBorder="1" applyAlignment="1">
      <alignment/>
    </xf>
    <xf numFmtId="0" fontId="0" fillId="26" borderId="30" xfId="0" applyFont="1" applyFill="1" applyBorder="1" applyAlignment="1">
      <alignment/>
    </xf>
    <xf numFmtId="0" fontId="0" fillId="26" borderId="11" xfId="0" applyFont="1" applyFill="1" applyBorder="1" applyAlignment="1">
      <alignment/>
    </xf>
    <xf numFmtId="0" fontId="20" fillId="26" borderId="11" xfId="0" applyFont="1" applyFill="1" applyBorder="1" applyAlignment="1">
      <alignment wrapText="1"/>
    </xf>
    <xf numFmtId="4" fontId="85" fillId="20" borderId="11" xfId="0" applyNumberFormat="1" applyFont="1" applyFill="1" applyBorder="1" applyAlignment="1" applyProtection="1">
      <alignment horizontal="center" vertical="center"/>
      <protection/>
    </xf>
    <xf numFmtId="49" fontId="6" fillId="20" borderId="11" xfId="0" applyNumberFormat="1" applyFont="1" applyFill="1" applyBorder="1" applyAlignment="1" applyProtection="1">
      <alignment horizontal="center" vertical="center"/>
      <protection/>
    </xf>
    <xf numFmtId="49" fontId="6" fillId="20" borderId="11" xfId="0" applyNumberFormat="1" applyFont="1" applyFill="1" applyBorder="1" applyAlignment="1" applyProtection="1">
      <alignment vertical="center"/>
      <protection/>
    </xf>
    <xf numFmtId="49" fontId="5" fillId="24" borderId="11" xfId="0" applyNumberFormat="1" applyFont="1" applyFill="1" applyBorder="1" applyAlignment="1" applyProtection="1">
      <alignment horizontal="center" vertical="center"/>
      <protection/>
    </xf>
    <xf numFmtId="4" fontId="85" fillId="24" borderId="11" xfId="0" applyNumberFormat="1" applyFont="1" applyFill="1" applyBorder="1" applyAlignment="1" applyProtection="1">
      <alignment horizontal="center" vertical="center"/>
      <protection/>
    </xf>
    <xf numFmtId="49" fontId="5" fillId="24" borderId="31" xfId="0" applyNumberFormat="1" applyFont="1" applyFill="1" applyBorder="1" applyAlignment="1" applyProtection="1">
      <alignment horizontal="center" vertical="center"/>
      <protection/>
    </xf>
    <xf numFmtId="4" fontId="85" fillId="24" borderId="31" xfId="0" applyNumberFormat="1" applyFont="1" applyFill="1" applyBorder="1" applyAlignment="1" applyProtection="1">
      <alignment horizontal="center" vertical="center"/>
      <protection/>
    </xf>
    <xf numFmtId="49" fontId="6" fillId="20" borderId="14" xfId="0" applyNumberFormat="1" applyFont="1" applyFill="1" applyBorder="1" applyAlignment="1" applyProtection="1">
      <alignment horizontal="center" vertical="center"/>
      <protection/>
    </xf>
    <xf numFmtId="49" fontId="6" fillId="20" borderId="14" xfId="0" applyNumberFormat="1" applyFont="1" applyFill="1" applyBorder="1" applyAlignment="1" applyProtection="1">
      <alignment vertical="center"/>
      <protection/>
    </xf>
    <xf numFmtId="4" fontId="85" fillId="20" borderId="14" xfId="0" applyNumberFormat="1" applyFont="1" applyFill="1" applyBorder="1" applyAlignment="1" applyProtection="1">
      <alignment horizontal="center" vertical="center"/>
      <protection/>
    </xf>
    <xf numFmtId="4" fontId="21" fillId="20" borderId="14" xfId="0" applyNumberFormat="1" applyFont="1" applyFill="1" applyBorder="1" applyAlignment="1" applyProtection="1">
      <alignment horizontal="center" vertical="center"/>
      <protection/>
    </xf>
    <xf numFmtId="0" fontId="5" fillId="24" borderId="11" xfId="0" applyNumberFormat="1" applyFont="1" applyFill="1" applyBorder="1" applyAlignment="1" applyProtection="1">
      <alignment horizontal="center" vertical="center"/>
      <protection/>
    </xf>
    <xf numFmtId="0" fontId="5" fillId="24" borderId="31" xfId="0" applyNumberFormat="1" applyFont="1" applyFill="1" applyBorder="1" applyAlignment="1" applyProtection="1">
      <alignment horizontal="center" vertical="center"/>
      <protection/>
    </xf>
    <xf numFmtId="0" fontId="5" fillId="24" borderId="12" xfId="0" applyNumberFormat="1" applyFont="1" applyFill="1" applyBorder="1" applyAlignment="1" applyProtection="1">
      <alignment horizontal="center" vertical="center"/>
      <protection/>
    </xf>
    <xf numFmtId="0" fontId="121" fillId="24" borderId="30" xfId="0" applyNumberFormat="1" applyFont="1" applyFill="1" applyBorder="1" applyAlignment="1" applyProtection="1">
      <alignment horizontal="center" vertical="center"/>
      <protection/>
    </xf>
    <xf numFmtId="0" fontId="121" fillId="24" borderId="31" xfId="0" applyNumberFormat="1" applyFont="1" applyFill="1" applyBorder="1" applyAlignment="1" applyProtection="1">
      <alignment horizontal="center" vertical="center"/>
      <protection/>
    </xf>
    <xf numFmtId="3" fontId="122" fillId="20" borderId="11" xfId="0" applyNumberFormat="1" applyFont="1" applyFill="1" applyBorder="1" applyAlignment="1" applyProtection="1">
      <alignment horizontal="center" vertical="center"/>
      <protection/>
    </xf>
    <xf numFmtId="4" fontId="123" fillId="20" borderId="11" xfId="0" applyNumberFormat="1" applyFont="1" applyFill="1" applyBorder="1" applyAlignment="1" applyProtection="1">
      <alignment horizontal="center" vertical="center"/>
      <protection/>
    </xf>
    <xf numFmtId="49" fontId="26" fillId="20" borderId="11" xfId="0" applyNumberFormat="1" applyFont="1" applyFill="1" applyBorder="1" applyAlignment="1" applyProtection="1">
      <alignment vertical="center"/>
      <protection/>
    </xf>
    <xf numFmtId="3" fontId="122" fillId="20" borderId="11" xfId="0" applyNumberFormat="1" applyFont="1" applyFill="1" applyBorder="1" applyAlignment="1">
      <alignment horizontal="center" vertical="center"/>
    </xf>
    <xf numFmtId="4" fontId="123" fillId="20" borderId="11" xfId="0" applyNumberFormat="1" applyFont="1" applyFill="1" applyBorder="1" applyAlignment="1">
      <alignment horizontal="center" vertical="center"/>
    </xf>
    <xf numFmtId="49" fontId="26" fillId="20" borderId="14" xfId="0" applyNumberFormat="1" applyFont="1" applyFill="1" applyBorder="1" applyAlignment="1" applyProtection="1">
      <alignment vertical="center"/>
      <protection/>
    </xf>
    <xf numFmtId="3" fontId="122" fillId="20" borderId="14" xfId="0" applyNumberFormat="1" applyFont="1" applyFill="1" applyBorder="1" applyAlignment="1" applyProtection="1">
      <alignment horizontal="center" vertical="center"/>
      <protection/>
    </xf>
    <xf numFmtId="4" fontId="123" fillId="20" borderId="14" xfId="0" applyNumberFormat="1" applyFont="1" applyFill="1" applyBorder="1" applyAlignment="1">
      <alignment horizontal="center" vertical="center"/>
    </xf>
    <xf numFmtId="3" fontId="122" fillId="20" borderId="14" xfId="0" applyNumberFormat="1" applyFont="1" applyFill="1" applyBorder="1" applyAlignment="1">
      <alignment horizontal="center" vertical="center"/>
    </xf>
    <xf numFmtId="0" fontId="0" fillId="0" borderId="30" xfId="0" applyBorder="1" applyAlignment="1">
      <alignment/>
    </xf>
    <xf numFmtId="0" fontId="20" fillId="26" borderId="30" xfId="0" applyFont="1" applyFill="1" applyBorder="1" applyAlignment="1">
      <alignment wrapText="1"/>
    </xf>
    <xf numFmtId="3" fontId="4" fillId="0" borderId="0" xfId="0" applyNumberFormat="1" applyFont="1" applyFill="1" applyAlignment="1">
      <alignment/>
    </xf>
    <xf numFmtId="3" fontId="0" fillId="0" borderId="0" xfId="0" applyNumberFormat="1" applyFont="1" applyFill="1" applyAlignment="1">
      <alignment/>
    </xf>
    <xf numFmtId="0" fontId="15" fillId="0" borderId="0" xfId="0" applyNumberFormat="1" applyFont="1" applyFill="1" applyAlignment="1">
      <alignment/>
    </xf>
    <xf numFmtId="0" fontId="15" fillId="0" borderId="0" xfId="0" applyNumberFormat="1" applyFont="1" applyFill="1" applyAlignment="1">
      <alignment/>
    </xf>
    <xf numFmtId="0" fontId="14" fillId="0" borderId="0" xfId="0" applyNumberFormat="1" applyFont="1" applyFill="1" applyBorder="1" applyAlignment="1">
      <alignment horizontal="center" wrapText="1"/>
    </xf>
    <xf numFmtId="0" fontId="15" fillId="0" borderId="0" xfId="0" applyNumberFormat="1" applyFont="1" applyFill="1" applyAlignment="1">
      <alignment wrapText="1"/>
    </xf>
    <xf numFmtId="0" fontId="15" fillId="0" borderId="0" xfId="0" applyNumberFormat="1" applyFont="1" applyFill="1" applyBorder="1" applyAlignment="1">
      <alignment horizontal="center" wrapText="1"/>
    </xf>
    <xf numFmtId="0" fontId="14" fillId="0" borderId="0" xfId="0" applyNumberFormat="1" applyFont="1" applyFill="1" applyBorder="1" applyAlignment="1">
      <alignment/>
    </xf>
    <xf numFmtId="0" fontId="14" fillId="0" borderId="0" xfId="0" applyNumberFormat="1" applyFont="1" applyFill="1" applyAlignment="1">
      <alignment/>
    </xf>
    <xf numFmtId="0" fontId="15" fillId="0" borderId="32" xfId="135" applyNumberFormat="1" applyFont="1" applyFill="1" applyBorder="1" applyAlignment="1" applyProtection="1">
      <alignment horizontal="center" vertical="center"/>
      <protection/>
    </xf>
    <xf numFmtId="1" fontId="6" fillId="20" borderId="14" xfId="0" applyNumberFormat="1" applyFont="1" applyFill="1" applyBorder="1" applyAlignment="1" applyProtection="1">
      <alignment vertical="center"/>
      <protection/>
    </xf>
    <xf numFmtId="1" fontId="5" fillId="0" borderId="11" xfId="0" applyNumberFormat="1" applyFont="1" applyBorder="1" applyAlignment="1">
      <alignment horizontal="left" vertical="center"/>
    </xf>
    <xf numFmtId="1" fontId="5" fillId="0" borderId="12" xfId="0" applyNumberFormat="1" applyFont="1" applyBorder="1" applyAlignment="1">
      <alignment horizontal="left" vertical="center"/>
    </xf>
    <xf numFmtId="1" fontId="5" fillId="0" borderId="31" xfId="0" applyNumberFormat="1" applyFont="1" applyBorder="1" applyAlignment="1">
      <alignment horizontal="left" vertical="center"/>
    </xf>
    <xf numFmtId="1" fontId="85" fillId="24" borderId="11" xfId="0" applyNumberFormat="1" applyFont="1" applyFill="1" applyBorder="1" applyAlignment="1" applyProtection="1">
      <alignment horizontal="center" vertical="center"/>
      <protection/>
    </xf>
    <xf numFmtId="1" fontId="5" fillId="0" borderId="31" xfId="0" applyNumberFormat="1" applyFont="1" applyBorder="1" applyAlignment="1">
      <alignment vertical="center"/>
    </xf>
    <xf numFmtId="1" fontId="85" fillId="24" borderId="31" xfId="0" applyNumberFormat="1" applyFont="1" applyFill="1" applyBorder="1" applyAlignment="1" applyProtection="1">
      <alignment horizontal="center" vertical="center"/>
      <protection/>
    </xf>
    <xf numFmtId="3" fontId="6" fillId="20" borderId="11" xfId="0" applyNumberFormat="1" applyFont="1" applyFill="1" applyBorder="1" applyAlignment="1" applyProtection="1">
      <alignment horizontal="center" vertical="center"/>
      <protection/>
    </xf>
    <xf numFmtId="3" fontId="6" fillId="20" borderId="14" xfId="0" applyNumberFormat="1" applyFont="1" applyFill="1" applyBorder="1" applyAlignment="1" applyProtection="1">
      <alignment horizontal="center" vertical="center"/>
      <protection/>
    </xf>
    <xf numFmtId="3" fontId="6" fillId="20" borderId="14" xfId="0" applyNumberFormat="1" applyFont="1" applyFill="1" applyBorder="1" applyAlignment="1">
      <alignment horizontal="center" vertical="center"/>
    </xf>
    <xf numFmtId="3" fontId="5" fillId="24" borderId="11" xfId="0" applyNumberFormat="1" applyFont="1" applyFill="1" applyBorder="1" applyAlignment="1" applyProtection="1">
      <alignment horizontal="center" vertical="center"/>
      <protection/>
    </xf>
    <xf numFmtId="3" fontId="5" fillId="25" borderId="11" xfId="0" applyNumberFormat="1" applyFont="1" applyFill="1" applyBorder="1" applyAlignment="1" applyProtection="1">
      <alignment horizontal="center" vertical="center"/>
      <protection/>
    </xf>
    <xf numFmtId="3" fontId="5" fillId="24" borderId="11" xfId="145" applyNumberFormat="1" applyFont="1" applyFill="1" applyBorder="1" applyAlignment="1" applyProtection="1">
      <alignment horizontal="center" vertical="center"/>
      <protection/>
    </xf>
    <xf numFmtId="3" fontId="6" fillId="20" borderId="11" xfId="0" applyNumberFormat="1" applyFont="1" applyFill="1" applyBorder="1" applyAlignment="1">
      <alignment horizontal="center"/>
    </xf>
    <xf numFmtId="3" fontId="6" fillId="5" borderId="14" xfId="0" applyNumberFormat="1" applyFont="1" applyFill="1" applyBorder="1" applyAlignment="1">
      <alignment horizontal="center" vertical="center"/>
    </xf>
    <xf numFmtId="3" fontId="6" fillId="20" borderId="31" xfId="0" applyNumberFormat="1" applyFont="1" applyFill="1" applyBorder="1" applyAlignment="1" applyProtection="1">
      <alignment horizontal="center" vertical="center"/>
      <protection/>
    </xf>
    <xf numFmtId="3" fontId="5" fillId="24" borderId="31" xfId="0" applyNumberFormat="1" applyFont="1" applyFill="1" applyBorder="1" applyAlignment="1" applyProtection="1">
      <alignment horizontal="center" vertical="center"/>
      <protection/>
    </xf>
    <xf numFmtId="3" fontId="5" fillId="25" borderId="31" xfId="0" applyNumberFormat="1" applyFont="1" applyFill="1" applyBorder="1" applyAlignment="1" applyProtection="1">
      <alignment horizontal="center" vertical="center"/>
      <protection/>
    </xf>
    <xf numFmtId="3" fontId="5" fillId="24" borderId="31" xfId="145" applyNumberFormat="1" applyFont="1" applyFill="1" applyBorder="1" applyAlignment="1" applyProtection="1">
      <alignment horizontal="center" vertical="center"/>
      <protection/>
    </xf>
    <xf numFmtId="3" fontId="6" fillId="20" borderId="31" xfId="0" applyNumberFormat="1" applyFont="1" applyFill="1" applyBorder="1" applyAlignment="1">
      <alignment horizontal="center"/>
    </xf>
    <xf numFmtId="3" fontId="6" fillId="5" borderId="31" xfId="0" applyNumberFormat="1" applyFont="1" applyFill="1" applyBorder="1" applyAlignment="1">
      <alignment horizontal="center" vertical="center"/>
    </xf>
    <xf numFmtId="3" fontId="5" fillId="24" borderId="11" xfId="0" applyNumberFormat="1" applyFont="1" applyFill="1" applyBorder="1" applyAlignment="1" applyProtection="1">
      <alignment horizontal="center" vertical="center"/>
      <protection/>
    </xf>
    <xf numFmtId="3" fontId="5" fillId="25" borderId="11" xfId="0" applyNumberFormat="1" applyFont="1" applyFill="1" applyBorder="1" applyAlignment="1" applyProtection="1">
      <alignment horizontal="center" vertical="center"/>
      <protection/>
    </xf>
    <xf numFmtId="3" fontId="5" fillId="24" borderId="11" xfId="145" applyNumberFormat="1" applyFont="1" applyFill="1" applyBorder="1" applyAlignment="1" applyProtection="1">
      <alignment horizontal="center" vertical="center"/>
      <protection/>
    </xf>
    <xf numFmtId="3" fontId="6" fillId="20" borderId="11" xfId="0" applyNumberFormat="1" applyFont="1" applyFill="1" applyBorder="1" applyAlignment="1">
      <alignment horizontal="center" vertical="center"/>
    </xf>
    <xf numFmtId="3" fontId="5" fillId="24" borderId="31" xfId="0" applyNumberFormat="1" applyFont="1" applyFill="1" applyBorder="1" applyAlignment="1" applyProtection="1">
      <alignment horizontal="center" vertical="center"/>
      <protection/>
    </xf>
    <xf numFmtId="3" fontId="5" fillId="25" borderId="31" xfId="0" applyNumberFormat="1" applyFont="1" applyFill="1" applyBorder="1" applyAlignment="1" applyProtection="1">
      <alignment horizontal="center" vertical="center"/>
      <protection/>
    </xf>
    <xf numFmtId="3" fontId="5" fillId="24" borderId="31" xfId="145" applyNumberFormat="1" applyFont="1" applyFill="1" applyBorder="1" applyAlignment="1" applyProtection="1">
      <alignment horizontal="center" vertical="center"/>
      <protection/>
    </xf>
    <xf numFmtId="3" fontId="6" fillId="20" borderId="31" xfId="0" applyNumberFormat="1" applyFont="1" applyFill="1" applyBorder="1" applyAlignment="1">
      <alignment horizontal="center" vertical="center"/>
    </xf>
    <xf numFmtId="3" fontId="6" fillId="20" borderId="11" xfId="0" applyNumberFormat="1" applyFont="1" applyFill="1" applyBorder="1" applyAlignment="1">
      <alignment horizontal="center"/>
    </xf>
    <xf numFmtId="3" fontId="6" fillId="5" borderId="11" xfId="0" applyNumberFormat="1" applyFont="1" applyFill="1" applyBorder="1" applyAlignment="1">
      <alignment horizontal="center" vertical="center"/>
    </xf>
    <xf numFmtId="1" fontId="5" fillId="0" borderId="11" xfId="0" applyNumberFormat="1" applyFont="1" applyFill="1" applyBorder="1" applyAlignment="1">
      <alignment horizontal="left" vertical="center"/>
    </xf>
    <xf numFmtId="3" fontId="6" fillId="20" borderId="31" xfId="0" applyNumberFormat="1" applyFont="1" applyFill="1" applyBorder="1" applyAlignment="1">
      <alignment horizontal="center"/>
    </xf>
    <xf numFmtId="1" fontId="5" fillId="0" borderId="16" xfId="0" applyNumberFormat="1" applyFont="1" applyBorder="1" applyAlignment="1">
      <alignment horizontal="left" vertical="center"/>
    </xf>
    <xf numFmtId="1" fontId="5" fillId="0" borderId="33" xfId="0" applyNumberFormat="1" applyFont="1" applyBorder="1" applyAlignment="1">
      <alignment horizontal="left" vertical="center"/>
    </xf>
    <xf numFmtId="1" fontId="5" fillId="24" borderId="28" xfId="0" applyNumberFormat="1" applyFont="1" applyFill="1" applyBorder="1" applyAlignment="1">
      <alignment horizontal="left" vertical="center"/>
    </xf>
    <xf numFmtId="1" fontId="5" fillId="24" borderId="16" xfId="0" applyNumberFormat="1" applyFont="1" applyFill="1" applyBorder="1" applyAlignment="1">
      <alignment horizontal="left" vertical="center"/>
    </xf>
    <xf numFmtId="1" fontId="5" fillId="24" borderId="12" xfId="0" applyNumberFormat="1" applyFont="1" applyFill="1" applyBorder="1" applyAlignment="1">
      <alignment horizontal="left" vertical="center"/>
    </xf>
    <xf numFmtId="1" fontId="5" fillId="24" borderId="31" xfId="0" applyNumberFormat="1" applyFont="1" applyFill="1" applyBorder="1" applyAlignment="1">
      <alignment horizontal="left" vertical="center"/>
    </xf>
    <xf numFmtId="1" fontId="5" fillId="24" borderId="11" xfId="0" applyNumberFormat="1" applyFont="1" applyFill="1" applyBorder="1" applyAlignment="1">
      <alignment horizontal="left" vertical="center"/>
    </xf>
    <xf numFmtId="1" fontId="5" fillId="24" borderId="30" xfId="0" applyNumberFormat="1" applyFont="1" applyFill="1" applyBorder="1" applyAlignment="1">
      <alignment horizontal="left" vertical="center"/>
    </xf>
    <xf numFmtId="3" fontId="5" fillId="24" borderId="12" xfId="0" applyNumberFormat="1" applyFont="1" applyFill="1" applyBorder="1" applyAlignment="1" applyProtection="1">
      <alignment horizontal="center" vertical="center"/>
      <protection/>
    </xf>
    <xf numFmtId="3" fontId="5" fillId="25" borderId="12" xfId="0" applyNumberFormat="1" applyFont="1" applyFill="1" applyBorder="1" applyAlignment="1" applyProtection="1">
      <alignment horizontal="center" vertical="center"/>
      <protection/>
    </xf>
    <xf numFmtId="3" fontId="5" fillId="24" borderId="12" xfId="145" applyNumberFormat="1" applyFont="1" applyFill="1" applyBorder="1" applyAlignment="1" applyProtection="1">
      <alignment horizontal="center" vertical="center"/>
      <protection/>
    </xf>
    <xf numFmtId="3" fontId="6" fillId="20" borderId="12" xfId="0" applyNumberFormat="1" applyFont="1" applyFill="1" applyBorder="1" applyAlignment="1">
      <alignment horizontal="center" vertical="center"/>
    </xf>
    <xf numFmtId="49" fontId="29" fillId="0" borderId="0" xfId="136" applyNumberFormat="1" applyFont="1" applyAlignment="1">
      <alignment horizontal="center" wrapText="1"/>
      <protection/>
    </xf>
    <xf numFmtId="49" fontId="25" fillId="0" borderId="0" xfId="136" applyNumberFormat="1" applyFont="1" applyAlignment="1">
      <alignment horizontal="center"/>
      <protection/>
    </xf>
    <xf numFmtId="0" fontId="8" fillId="0" borderId="11" xfId="0" applyFont="1" applyBorder="1" applyAlignment="1">
      <alignment horizontal="left" vertical="center"/>
    </xf>
    <xf numFmtId="3" fontId="122" fillId="24" borderId="11" xfId="0" applyNumberFormat="1" applyFont="1" applyFill="1" applyBorder="1" applyAlignment="1" applyProtection="1">
      <alignment horizontal="center" vertical="center"/>
      <protection/>
    </xf>
    <xf numFmtId="3" fontId="122" fillId="25" borderId="11" xfId="0" applyNumberFormat="1" applyFont="1" applyFill="1" applyBorder="1" applyAlignment="1" applyProtection="1">
      <alignment horizontal="center" vertical="center"/>
      <protection/>
    </xf>
    <xf numFmtId="3" fontId="122" fillId="24" borderId="11" xfId="145" applyNumberFormat="1" applyFont="1" applyFill="1" applyBorder="1" applyAlignment="1" applyProtection="1">
      <alignment horizontal="center" vertical="center"/>
      <protection/>
    </xf>
    <xf numFmtId="3" fontId="122" fillId="20" borderId="11" xfId="0" applyNumberFormat="1" applyFont="1" applyFill="1" applyBorder="1" applyAlignment="1">
      <alignment horizontal="center"/>
    </xf>
    <xf numFmtId="3" fontId="122" fillId="5" borderId="11" xfId="0" applyNumberFormat="1" applyFont="1" applyFill="1" applyBorder="1" applyAlignment="1">
      <alignment horizontal="center" vertical="center"/>
    </xf>
    <xf numFmtId="4" fontId="123" fillId="24" borderId="11" xfId="0" applyNumberFormat="1" applyFont="1" applyFill="1" applyBorder="1" applyAlignment="1">
      <alignment horizontal="center" vertical="center"/>
    </xf>
    <xf numFmtId="0" fontId="8" fillId="0" borderId="11" xfId="0" applyFont="1" applyFill="1" applyBorder="1" applyAlignment="1">
      <alignment horizontal="left" vertical="center"/>
    </xf>
    <xf numFmtId="0" fontId="8" fillId="0" borderId="31" xfId="0" applyFont="1" applyBorder="1" applyAlignment="1">
      <alignment horizontal="left" vertical="center"/>
    </xf>
    <xf numFmtId="3" fontId="122" fillId="20" borderId="31" xfId="0" applyNumberFormat="1" applyFont="1" applyFill="1" applyBorder="1" applyAlignment="1" applyProtection="1">
      <alignment horizontal="center" vertical="center"/>
      <protection/>
    </xf>
    <xf numFmtId="3" fontId="122" fillId="24" borderId="31" xfId="0" applyNumberFormat="1" applyFont="1" applyFill="1" applyBorder="1" applyAlignment="1" applyProtection="1">
      <alignment horizontal="center" vertical="center"/>
      <protection/>
    </xf>
    <xf numFmtId="3" fontId="122" fillId="25" borderId="31" xfId="0" applyNumberFormat="1" applyFont="1" applyFill="1" applyBorder="1" applyAlignment="1" applyProtection="1">
      <alignment horizontal="center" vertical="center"/>
      <protection/>
    </xf>
    <xf numFmtId="3" fontId="122" fillId="24" borderId="31" xfId="145" applyNumberFormat="1" applyFont="1" applyFill="1" applyBorder="1" applyAlignment="1" applyProtection="1">
      <alignment horizontal="center" vertical="center"/>
      <protection/>
    </xf>
    <xf numFmtId="3" fontId="122" fillId="20" borderId="31" xfId="0" applyNumberFormat="1" applyFont="1" applyFill="1" applyBorder="1" applyAlignment="1">
      <alignment horizontal="center"/>
    </xf>
    <xf numFmtId="3" fontId="122" fillId="5" borderId="31" xfId="0" applyNumberFormat="1" applyFont="1" applyFill="1" applyBorder="1" applyAlignment="1">
      <alignment horizontal="center" vertical="center"/>
    </xf>
    <xf numFmtId="4" fontId="123" fillId="24" borderId="31" xfId="0" applyNumberFormat="1" applyFont="1" applyFill="1" applyBorder="1" applyAlignment="1">
      <alignment horizontal="center" vertical="center"/>
    </xf>
    <xf numFmtId="3" fontId="122" fillId="24" borderId="11" xfId="0" applyNumberFormat="1" applyFont="1" applyFill="1" applyBorder="1" applyAlignment="1" applyProtection="1">
      <alignment horizontal="center" vertical="center"/>
      <protection/>
    </xf>
    <xf numFmtId="3" fontId="122" fillId="25" borderId="11" xfId="0" applyNumberFormat="1" applyFont="1" applyFill="1" applyBorder="1" applyAlignment="1" applyProtection="1">
      <alignment horizontal="center" vertical="center"/>
      <protection/>
    </xf>
    <xf numFmtId="49" fontId="0" fillId="0" borderId="0" xfId="136" applyNumberFormat="1" applyFont="1" applyAlignment="1">
      <alignment horizontal="left"/>
      <protection/>
    </xf>
    <xf numFmtId="49" fontId="34" fillId="0" borderId="0" xfId="136" applyNumberFormat="1" applyFont="1" applyAlignment="1">
      <alignment horizontal="center"/>
      <protection/>
    </xf>
    <xf numFmtId="3" fontId="122" fillId="24" borderId="11" xfId="145" applyNumberFormat="1" applyFont="1" applyFill="1" applyBorder="1" applyAlignment="1" applyProtection="1">
      <alignment horizontal="center" vertical="center"/>
      <protection/>
    </xf>
    <xf numFmtId="3" fontId="122" fillId="20" borderId="11" xfId="0" applyNumberFormat="1" applyFont="1" applyFill="1" applyBorder="1" applyAlignment="1">
      <alignment horizontal="center"/>
    </xf>
    <xf numFmtId="0" fontId="8" fillId="0" borderId="31" xfId="0" applyNumberFormat="1" applyFont="1" applyBorder="1" applyAlignment="1">
      <alignment vertical="center"/>
    </xf>
    <xf numFmtId="3" fontId="122" fillId="24" borderId="31" xfId="0" applyNumberFormat="1" applyFont="1" applyFill="1" applyBorder="1" applyAlignment="1" applyProtection="1">
      <alignment horizontal="center" vertical="center"/>
      <protection/>
    </xf>
    <xf numFmtId="3" fontId="122" fillId="25" borderId="31" xfId="0" applyNumberFormat="1" applyFont="1" applyFill="1" applyBorder="1" applyAlignment="1" applyProtection="1">
      <alignment horizontal="center" vertical="center"/>
      <protection/>
    </xf>
    <xf numFmtId="3" fontId="122" fillId="24" borderId="31" xfId="145" applyNumberFormat="1" applyFont="1" applyFill="1" applyBorder="1" applyAlignment="1" applyProtection="1">
      <alignment horizontal="center" vertical="center"/>
      <protection/>
    </xf>
    <xf numFmtId="3" fontId="122" fillId="20" borderId="31" xfId="0" applyNumberFormat="1" applyFont="1" applyFill="1" applyBorder="1" applyAlignment="1">
      <alignment horizontal="center"/>
    </xf>
    <xf numFmtId="0" fontId="8" fillId="0" borderId="16" xfId="0" applyFont="1" applyBorder="1" applyAlignment="1">
      <alignment horizontal="left" vertical="center"/>
    </xf>
    <xf numFmtId="0" fontId="8" fillId="0" borderId="33" xfId="0" applyFont="1" applyBorder="1" applyAlignment="1">
      <alignment horizontal="left" vertical="center"/>
    </xf>
    <xf numFmtId="0" fontId="8" fillId="24" borderId="28" xfId="0" applyFont="1" applyFill="1" applyBorder="1" applyAlignment="1">
      <alignment horizontal="left" vertical="center"/>
    </xf>
    <xf numFmtId="3" fontId="8" fillId="24" borderId="11" xfId="0" applyNumberFormat="1" applyFont="1" applyFill="1" applyBorder="1" applyAlignment="1" applyProtection="1">
      <alignment horizontal="center" vertical="center"/>
      <protection/>
    </xf>
    <xf numFmtId="3" fontId="8" fillId="25" borderId="11" xfId="0" applyNumberFormat="1" applyFont="1" applyFill="1" applyBorder="1" applyAlignment="1" applyProtection="1">
      <alignment horizontal="center" vertical="center"/>
      <protection/>
    </xf>
    <xf numFmtId="3" fontId="8" fillId="24" borderId="11" xfId="145" applyNumberFormat="1" applyFont="1" applyFill="1" applyBorder="1" applyAlignment="1" applyProtection="1">
      <alignment horizontal="center" vertical="center"/>
      <protection/>
    </xf>
    <xf numFmtId="3" fontId="8" fillId="20" borderId="11" xfId="0" applyNumberFormat="1" applyFont="1" applyFill="1" applyBorder="1" applyAlignment="1">
      <alignment horizontal="center" vertical="center"/>
    </xf>
    <xf numFmtId="0" fontId="8" fillId="24" borderId="16" xfId="0" applyFont="1" applyFill="1" applyBorder="1" applyAlignment="1">
      <alignment horizontal="left" vertical="center"/>
    </xf>
    <xf numFmtId="0" fontId="8" fillId="24" borderId="12" xfId="0" applyFont="1" applyFill="1" applyBorder="1" applyAlignment="1">
      <alignment horizontal="left" vertical="center"/>
    </xf>
    <xf numFmtId="0" fontId="8" fillId="24" borderId="31" xfId="0" applyFont="1" applyFill="1" applyBorder="1" applyAlignment="1">
      <alignment horizontal="left" vertical="center"/>
    </xf>
    <xf numFmtId="3" fontId="8" fillId="24" borderId="31" xfId="0" applyNumberFormat="1" applyFont="1" applyFill="1" applyBorder="1" applyAlignment="1" applyProtection="1">
      <alignment horizontal="center" vertical="center"/>
      <protection/>
    </xf>
    <xf numFmtId="3" fontId="8" fillId="25" borderId="31" xfId="0" applyNumberFormat="1" applyFont="1" applyFill="1" applyBorder="1" applyAlignment="1" applyProtection="1">
      <alignment horizontal="center" vertical="center"/>
      <protection/>
    </xf>
    <xf numFmtId="3" fontId="8" fillId="24" borderId="31" xfId="145" applyNumberFormat="1" applyFont="1" applyFill="1" applyBorder="1" applyAlignment="1" applyProtection="1">
      <alignment horizontal="center" vertical="center"/>
      <protection/>
    </xf>
    <xf numFmtId="3" fontId="8" fillId="20" borderId="31" xfId="0" applyNumberFormat="1" applyFont="1" applyFill="1" applyBorder="1" applyAlignment="1">
      <alignment horizontal="center" vertical="center"/>
    </xf>
    <xf numFmtId="3" fontId="122" fillId="20" borderId="31" xfId="0" applyNumberFormat="1" applyFont="1" applyFill="1" applyBorder="1" applyAlignment="1">
      <alignment horizontal="center" vertical="center"/>
    </xf>
    <xf numFmtId="0" fontId="8" fillId="0" borderId="12" xfId="0" applyFont="1" applyBorder="1" applyAlignment="1">
      <alignment horizontal="left" vertical="center"/>
    </xf>
    <xf numFmtId="0" fontId="8" fillId="24" borderId="11" xfId="0" applyFont="1" applyFill="1" applyBorder="1" applyAlignment="1">
      <alignment horizontal="left" vertical="center"/>
    </xf>
    <xf numFmtId="0" fontId="8" fillId="24" borderId="30" xfId="0" applyFont="1" applyFill="1" applyBorder="1" applyAlignment="1">
      <alignment horizontal="left" vertical="center"/>
    </xf>
    <xf numFmtId="3" fontId="35" fillId="24" borderId="30" xfId="136" applyNumberFormat="1" applyFont="1" applyFill="1" applyBorder="1" applyAlignment="1" applyProtection="1">
      <alignment horizontal="center" vertical="center" wrapText="1"/>
      <protection/>
    </xf>
    <xf numFmtId="3" fontId="35" fillId="24" borderId="14" xfId="136" applyNumberFormat="1" applyFont="1" applyFill="1" applyBorder="1" applyAlignment="1" applyProtection="1">
      <alignment horizontal="center" vertical="center" wrapText="1"/>
      <protection/>
    </xf>
    <xf numFmtId="49" fontId="7" fillId="0" borderId="11" xfId="136" applyNumberFormat="1" applyFont="1" applyFill="1" applyBorder="1" applyAlignment="1" applyProtection="1">
      <alignment horizontal="center" vertical="center" wrapText="1"/>
      <protection/>
    </xf>
    <xf numFmtId="3" fontId="7" fillId="24" borderId="12" xfId="136" applyNumberFormat="1" applyFont="1" applyFill="1" applyBorder="1" applyAlignment="1" applyProtection="1">
      <alignment horizontal="center" vertical="center" wrapText="1"/>
      <protection/>
    </xf>
    <xf numFmtId="3" fontId="7" fillId="24" borderId="14" xfId="136" applyNumberFormat="1" applyFont="1" applyFill="1" applyBorder="1" applyAlignment="1" applyProtection="1">
      <alignment horizontal="center" vertical="center" wrapText="1"/>
      <protection/>
    </xf>
    <xf numFmtId="49" fontId="0" fillId="3" borderId="26" xfId="136" applyNumberFormat="1" applyFont="1" applyFill="1" applyBorder="1" applyAlignment="1">
      <alignment horizontal="center"/>
      <protection/>
    </xf>
    <xf numFmtId="49" fontId="0" fillId="3" borderId="10" xfId="136" applyNumberFormat="1" applyFont="1" applyFill="1" applyBorder="1" applyAlignment="1">
      <alignment horizontal="center"/>
      <protection/>
    </xf>
    <xf numFmtId="49" fontId="0" fillId="3" borderId="27" xfId="136" applyNumberFormat="1" applyFont="1" applyFill="1" applyBorder="1" applyAlignment="1">
      <alignment horizontal="center"/>
      <protection/>
    </xf>
    <xf numFmtId="49" fontId="28" fillId="0" borderId="16" xfId="136" applyNumberFormat="1" applyFont="1" applyFill="1" applyBorder="1" applyAlignment="1">
      <alignment horizontal="center" vertical="center" wrapText="1"/>
      <protection/>
    </xf>
    <xf numFmtId="49" fontId="41" fillId="0" borderId="0" xfId="136" applyNumberFormat="1" applyFont="1" applyBorder="1" applyAlignment="1">
      <alignment horizontal="center" wrapText="1"/>
      <protection/>
    </xf>
    <xf numFmtId="49" fontId="7" fillId="0" borderId="17" xfId="136" applyNumberFormat="1" applyFont="1" applyBorder="1" applyAlignment="1">
      <alignment horizontal="center" vertical="center" wrapText="1"/>
      <protection/>
    </xf>
    <xf numFmtId="49" fontId="7" fillId="0" borderId="34" xfId="136" applyNumberFormat="1" applyFont="1" applyBorder="1" applyAlignment="1">
      <alignment horizontal="center" vertical="center" wrapText="1"/>
      <protection/>
    </xf>
    <xf numFmtId="49" fontId="7" fillId="0" borderId="16" xfId="136" applyNumberFormat="1" applyFont="1" applyBorder="1" applyAlignment="1">
      <alignment horizontal="center" vertical="center" wrapText="1"/>
      <protection/>
    </xf>
    <xf numFmtId="49" fontId="7" fillId="0" borderId="17" xfId="136" applyNumberFormat="1" applyFont="1" applyFill="1" applyBorder="1" applyAlignment="1">
      <alignment horizontal="center" vertical="center" wrapText="1"/>
      <protection/>
    </xf>
    <xf numFmtId="49" fontId="25" fillId="0" borderId="0" xfId="136" applyNumberFormat="1" applyFont="1" applyBorder="1" applyAlignment="1">
      <alignment horizontal="center" wrapText="1"/>
      <protection/>
    </xf>
    <xf numFmtId="49" fontId="66" fillId="0" borderId="0" xfId="136" applyNumberFormat="1" applyFont="1" applyBorder="1" applyAlignment="1">
      <alignment horizontal="center" wrapText="1"/>
      <protection/>
    </xf>
    <xf numFmtId="49" fontId="13" fillId="0" borderId="0" xfId="0" applyNumberFormat="1" applyFont="1" applyFill="1" applyAlignment="1">
      <alignment/>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7" fillId="0" borderId="17" xfId="0" applyNumberFormat="1" applyFont="1" applyFill="1" applyBorder="1" applyAlignment="1">
      <alignment horizontal="center"/>
    </xf>
    <xf numFmtId="49" fontId="7" fillId="0" borderId="16"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6" fillId="0" borderId="16" xfId="0" applyNumberFormat="1" applyFont="1" applyFill="1" applyBorder="1" applyAlignment="1">
      <alignment horizontal="center" vertical="center" wrapText="1"/>
    </xf>
    <xf numFmtId="49" fontId="13" fillId="0" borderId="0" xfId="0" applyNumberFormat="1" applyFont="1" applyFill="1" applyAlignment="1">
      <alignment horizontal="left" wrapText="1"/>
    </xf>
    <xf numFmtId="49" fontId="6" fillId="0" borderId="17" xfId="0" applyNumberFormat="1" applyFont="1" applyFill="1" applyBorder="1" applyAlignment="1">
      <alignment horizontal="center" vertical="center" wrapText="1"/>
    </xf>
    <xf numFmtId="49" fontId="15" fillId="0" borderId="10"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26" xfId="0" applyNumberFormat="1" applyFont="1" applyFill="1" applyBorder="1" applyAlignment="1">
      <alignment horizontal="center" vertical="center" wrapText="1"/>
    </xf>
    <xf numFmtId="0" fontId="7" fillId="0" borderId="27"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7" fillId="0" borderId="35"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distributed" wrapText="1"/>
    </xf>
    <xf numFmtId="0" fontId="4" fillId="0" borderId="16" xfId="0" applyFont="1" applyFill="1" applyBorder="1" applyAlignment="1">
      <alignment horizontal="center" vertical="distributed"/>
    </xf>
    <xf numFmtId="49" fontId="7" fillId="0" borderId="34"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0" fontId="4" fillId="0" borderId="30" xfId="0" applyFont="1" applyFill="1" applyBorder="1" applyAlignment="1">
      <alignment/>
    </xf>
    <xf numFmtId="49" fontId="7" fillId="0" borderId="17" xfId="0" applyNumberFormat="1" applyFont="1" applyFill="1" applyBorder="1" applyAlignment="1">
      <alignment horizontal="center" vertical="center" wrapText="1"/>
    </xf>
    <xf numFmtId="0" fontId="16" fillId="0" borderId="11" xfId="136" applyNumberFormat="1" applyFont="1" applyBorder="1" applyAlignment="1">
      <alignment horizontal="center" vertical="center" wrapText="1"/>
      <protection/>
    </xf>
    <xf numFmtId="49" fontId="32" fillId="0" borderId="0" xfId="136" applyNumberFormat="1" applyFont="1" applyBorder="1" applyAlignment="1">
      <alignment horizontal="center" wrapText="1"/>
      <protection/>
    </xf>
    <xf numFmtId="0" fontId="56" fillId="3" borderId="17" xfId="136" applyNumberFormat="1" applyFont="1" applyFill="1" applyBorder="1" applyAlignment="1">
      <alignment horizontal="center" vertical="center" wrapText="1"/>
      <protection/>
    </xf>
    <xf numFmtId="0" fontId="56" fillId="3" borderId="16" xfId="136" applyNumberFormat="1" applyFont="1" applyFill="1" applyBorder="1" applyAlignment="1">
      <alignment horizontal="center" vertical="center" wrapText="1"/>
      <protection/>
    </xf>
    <xf numFmtId="49" fontId="3" fillId="0" borderId="0" xfId="136" applyNumberFormat="1" applyFont="1" applyBorder="1" applyAlignment="1">
      <alignment horizontal="left" wrapText="1"/>
      <protection/>
    </xf>
    <xf numFmtId="49" fontId="0" fillId="0" borderId="0" xfId="136" applyNumberFormat="1" applyFont="1" applyBorder="1" applyAlignment="1">
      <alignment horizontal="left" wrapText="1"/>
      <protection/>
    </xf>
    <xf numFmtId="49" fontId="18" fillId="0" borderId="13" xfId="136" applyNumberFormat="1" applyFont="1" applyFill="1" applyBorder="1" applyAlignment="1">
      <alignment horizontal="center" vertical="center"/>
      <protection/>
    </xf>
    <xf numFmtId="49" fontId="7" fillId="0" borderId="11" xfId="136" applyNumberFormat="1" applyFont="1" applyFill="1" applyBorder="1" applyAlignment="1">
      <alignment horizontal="center" vertical="center" wrapText="1"/>
      <protection/>
    </xf>
    <xf numFmtId="49" fontId="18" fillId="0" borderId="0" xfId="136" applyNumberFormat="1" applyFont="1" applyAlignment="1">
      <alignment horizontal="left"/>
      <protection/>
    </xf>
    <xf numFmtId="49" fontId="14" fillId="24" borderId="0" xfId="136" applyNumberFormat="1" applyFont="1" applyFill="1" applyAlignment="1">
      <alignment horizontal="center" vertical="center" wrapText="1"/>
      <protection/>
    </xf>
    <xf numFmtId="49" fontId="3" fillId="0" borderId="0" xfId="136" applyNumberFormat="1" applyFont="1" applyAlignment="1">
      <alignment horizontal="left"/>
      <protection/>
    </xf>
    <xf numFmtId="0" fontId="25" fillId="0" borderId="0" xfId="136" applyFont="1" applyAlignment="1">
      <alignment horizontal="center"/>
      <protection/>
    </xf>
    <xf numFmtId="49" fontId="25" fillId="24" borderId="0" xfId="136" applyNumberFormat="1" applyFont="1" applyFill="1" applyAlignment="1">
      <alignment horizontal="center"/>
      <protection/>
    </xf>
    <xf numFmtId="49" fontId="7" fillId="0" borderId="16" xfId="136" applyNumberFormat="1" applyFont="1" applyFill="1" applyBorder="1" applyAlignment="1">
      <alignment horizontal="center" vertical="center" wrapText="1"/>
      <protection/>
    </xf>
    <xf numFmtId="0" fontId="7" fillId="0" borderId="26" xfId="136" applyNumberFormat="1" applyFont="1" applyBorder="1" applyAlignment="1">
      <alignment horizontal="center" vertical="center" wrapText="1"/>
      <protection/>
    </xf>
    <xf numFmtId="0" fontId="7" fillId="0" borderId="27" xfId="136" applyNumberFormat="1" applyFont="1" applyBorder="1" applyAlignment="1">
      <alignment horizontal="center" vertical="center" wrapText="1"/>
      <protection/>
    </xf>
    <xf numFmtId="0" fontId="7" fillId="0" borderId="15" xfId="136" applyNumberFormat="1" applyFont="1" applyBorder="1" applyAlignment="1">
      <alignment horizontal="center" vertical="center" wrapText="1"/>
      <protection/>
    </xf>
    <xf numFmtId="0" fontId="7" fillId="0" borderId="35" xfId="136" applyNumberFormat="1" applyFont="1" applyBorder="1" applyAlignment="1">
      <alignment horizontal="center" vertical="center" wrapText="1"/>
      <protection/>
    </xf>
    <xf numFmtId="49" fontId="7" fillId="22" borderId="17" xfId="136" applyNumberFormat="1" applyFont="1" applyFill="1" applyBorder="1" applyAlignment="1">
      <alignment horizontal="center" vertical="center"/>
      <protection/>
    </xf>
    <xf numFmtId="49" fontId="7" fillId="22" borderId="16" xfId="136" applyNumberFormat="1" applyFont="1" applyFill="1" applyBorder="1" applyAlignment="1">
      <alignment horizontal="center" vertical="center"/>
      <protection/>
    </xf>
    <xf numFmtId="0" fontId="57" fillId="3" borderId="17" xfId="136" applyNumberFormat="1" applyFont="1" applyFill="1" applyBorder="1" applyAlignment="1">
      <alignment horizontal="center" vertical="center" wrapText="1"/>
      <protection/>
    </xf>
    <xf numFmtId="0" fontId="57" fillId="3" borderId="16" xfId="136" applyNumberFormat="1" applyFont="1" applyFill="1" applyBorder="1" applyAlignment="1">
      <alignment horizontal="center" vertical="center" wrapText="1"/>
      <protection/>
    </xf>
    <xf numFmtId="49" fontId="3" fillId="0" borderId="0" xfId="136" applyNumberFormat="1" applyFont="1" applyFill="1" applyAlignment="1">
      <alignment horizontal="left"/>
      <protection/>
    </xf>
    <xf numFmtId="49" fontId="6" fillId="0" borderId="11" xfId="136" applyNumberFormat="1" applyFont="1" applyFill="1" applyBorder="1" applyAlignment="1">
      <alignment horizontal="center" vertical="center" wrapText="1"/>
      <protection/>
    </xf>
    <xf numFmtId="49" fontId="6" fillId="0" borderId="17" xfId="136" applyNumberFormat="1" applyFont="1" applyFill="1" applyBorder="1" applyAlignment="1">
      <alignment horizontal="center" vertical="center" wrapText="1"/>
      <protection/>
    </xf>
    <xf numFmtId="49" fontId="6" fillId="0" borderId="34" xfId="136" applyNumberFormat="1" applyFont="1" applyFill="1" applyBorder="1" applyAlignment="1">
      <alignment horizontal="center" vertical="center" wrapText="1"/>
      <protection/>
    </xf>
    <xf numFmtId="49" fontId="6" fillId="0" borderId="16" xfId="136" applyNumberFormat="1" applyFont="1" applyFill="1" applyBorder="1" applyAlignment="1">
      <alignment horizontal="center" vertical="center" wrapText="1"/>
      <protection/>
    </xf>
    <xf numFmtId="49" fontId="18"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3" fillId="0" borderId="0" xfId="136" applyNumberFormat="1" applyFont="1" applyFill="1" applyAlignment="1">
      <alignment horizontal="center" vertical="top" wrapText="1"/>
      <protection/>
    </xf>
    <xf numFmtId="49" fontId="69" fillId="3" borderId="17" xfId="136" applyNumberFormat="1" applyFont="1" applyFill="1" applyBorder="1" applyAlignment="1">
      <alignment horizontal="center" vertical="center" wrapText="1"/>
      <protection/>
    </xf>
    <xf numFmtId="49" fontId="69" fillId="3" borderId="16" xfId="136" applyNumberFormat="1" applyFont="1" applyFill="1" applyBorder="1" applyAlignment="1">
      <alignment horizontal="center" vertical="center" wrapText="1"/>
      <protection/>
    </xf>
    <xf numFmtId="49" fontId="7" fillId="22" borderId="17" xfId="136" applyNumberFormat="1" applyFont="1" applyFill="1" applyBorder="1" applyAlignment="1">
      <alignment horizontal="center"/>
      <protection/>
    </xf>
    <xf numFmtId="49" fontId="7" fillId="22" borderId="16" xfId="136" applyNumberFormat="1" applyFont="1" applyFill="1" applyBorder="1" applyAlignment="1">
      <alignment horizontal="center"/>
      <protection/>
    </xf>
    <xf numFmtId="49" fontId="21" fillId="0" borderId="17" xfId="136" applyNumberFormat="1" applyFont="1" applyFill="1" applyBorder="1" applyAlignment="1">
      <alignment horizontal="center" vertical="center" wrapText="1"/>
      <protection/>
    </xf>
    <xf numFmtId="49" fontId="21" fillId="0" borderId="16" xfId="136" applyNumberFormat="1" applyFont="1" applyFill="1" applyBorder="1" applyAlignment="1">
      <alignment horizontal="center" vertical="center" wrapText="1"/>
      <protection/>
    </xf>
    <xf numFmtId="0" fontId="6" fillId="0" borderId="26" xfId="136" applyNumberFormat="1" applyFont="1" applyFill="1" applyBorder="1" applyAlignment="1">
      <alignment horizontal="center" vertical="center" wrapText="1"/>
      <protection/>
    </xf>
    <xf numFmtId="0" fontId="6" fillId="0" borderId="27" xfId="136" applyNumberFormat="1" applyFont="1" applyFill="1" applyBorder="1" applyAlignment="1">
      <alignment horizontal="center" vertical="center" wrapText="1"/>
      <protection/>
    </xf>
    <xf numFmtId="0" fontId="6" fillId="0" borderId="15" xfId="136" applyNumberFormat="1" applyFont="1" applyFill="1" applyBorder="1" applyAlignment="1">
      <alignment horizontal="center" vertical="center" wrapText="1"/>
      <protection/>
    </xf>
    <xf numFmtId="0" fontId="6" fillId="0" borderId="35" xfId="136" applyNumberFormat="1" applyFont="1" applyFill="1" applyBorder="1" applyAlignment="1">
      <alignment horizontal="center" vertical="center" wrapText="1"/>
      <protection/>
    </xf>
    <xf numFmtId="0" fontId="6" fillId="0" borderId="18" xfId="136" applyNumberFormat="1" applyFont="1" applyFill="1" applyBorder="1" applyAlignment="1">
      <alignment horizontal="center" vertical="center" wrapText="1"/>
      <protection/>
    </xf>
    <xf numFmtId="0" fontId="6" fillId="0" borderId="28" xfId="136" applyNumberFormat="1" applyFont="1" applyFill="1" applyBorder="1" applyAlignment="1">
      <alignment horizontal="center" vertical="center" wrapText="1"/>
      <protection/>
    </xf>
    <xf numFmtId="49" fontId="6" fillId="0" borderId="30" xfId="136" applyNumberFormat="1" applyFont="1" applyFill="1" applyBorder="1" applyAlignment="1">
      <alignment horizontal="center" vertical="center" wrapText="1"/>
      <protection/>
    </xf>
    <xf numFmtId="49" fontId="6" fillId="0" borderId="14" xfId="136" applyNumberFormat="1" applyFont="1" applyFill="1" applyBorder="1" applyAlignment="1">
      <alignment horizontal="center" vertical="center" wrapText="1"/>
      <protection/>
    </xf>
    <xf numFmtId="49" fontId="3" fillId="0" borderId="11" xfId="136" applyNumberFormat="1" applyFont="1" applyFill="1" applyBorder="1" applyAlignment="1">
      <alignment horizontal="center"/>
      <protection/>
    </xf>
    <xf numFmtId="49" fontId="68" fillId="3" borderId="17" xfId="136" applyNumberFormat="1" applyFont="1" applyFill="1" applyBorder="1" applyAlignment="1">
      <alignment horizontal="center" vertical="center" wrapText="1"/>
      <protection/>
    </xf>
    <xf numFmtId="49" fontId="68" fillId="3" borderId="16" xfId="136" applyNumberFormat="1" applyFont="1" applyFill="1" applyBorder="1" applyAlignment="1">
      <alignment horizontal="center" vertical="center" wrapText="1"/>
      <protection/>
    </xf>
    <xf numFmtId="49" fontId="0" fillId="0" borderId="0" xfId="136" applyNumberFormat="1" applyFont="1" applyFill="1" applyBorder="1" applyAlignment="1">
      <alignment horizontal="left"/>
      <protection/>
    </xf>
    <xf numFmtId="49" fontId="3" fillId="0" borderId="0" xfId="136" applyNumberFormat="1" applyFont="1" applyFill="1" applyBorder="1" applyAlignment="1">
      <alignment horizontal="left"/>
      <protection/>
    </xf>
    <xf numFmtId="49" fontId="3"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6" fillId="0" borderId="13" xfId="136" applyNumberFormat="1" applyFont="1" applyFill="1" applyBorder="1" applyAlignment="1">
      <alignment horizontal="center" vertical="center" wrapText="1"/>
      <protection/>
    </xf>
    <xf numFmtId="49" fontId="15" fillId="0" borderId="0" xfId="136" applyNumberFormat="1" applyFont="1" applyFill="1" applyBorder="1" applyAlignment="1">
      <alignment horizontal="center" vertical="center" wrapText="1"/>
      <protection/>
    </xf>
    <xf numFmtId="49" fontId="13" fillId="0" borderId="0" xfId="136" applyNumberFormat="1" applyFont="1" applyFill="1" applyAlignment="1">
      <alignment horizontal="left" wrapText="1"/>
      <protection/>
    </xf>
    <xf numFmtId="49" fontId="13" fillId="0" borderId="0" xfId="136" applyNumberFormat="1" applyFont="1" applyFill="1" applyAlignment="1">
      <alignment horizontal="center" wrapText="1"/>
      <protection/>
    </xf>
    <xf numFmtId="0" fontId="3" fillId="0" borderId="0" xfId="136" applyFont="1" applyAlignment="1">
      <alignment horizontal="center"/>
      <protection/>
    </xf>
    <xf numFmtId="49" fontId="3" fillId="24" borderId="0" xfId="136" applyNumberFormat="1" applyFont="1" applyFill="1" applyAlignment="1">
      <alignment horizontal="center"/>
      <protection/>
    </xf>
    <xf numFmtId="49" fontId="23" fillId="0" borderId="0" xfId="136" applyNumberFormat="1" applyFont="1" applyFill="1" applyBorder="1" applyAlignment="1">
      <alignment horizontal="center" wrapText="1"/>
      <protection/>
    </xf>
    <xf numFmtId="49" fontId="15" fillId="0" borderId="0" xfId="136" applyNumberFormat="1" applyFont="1" applyFill="1" applyBorder="1" applyAlignment="1">
      <alignment horizontal="center" wrapText="1"/>
      <protection/>
    </xf>
    <xf numFmtId="49" fontId="72" fillId="0" borderId="0" xfId="136" applyNumberFormat="1" applyFont="1" applyFill="1" applyAlignment="1">
      <alignment horizontal="center"/>
      <protection/>
    </xf>
    <xf numFmtId="49" fontId="18" fillId="0" borderId="0" xfId="136" applyNumberFormat="1" applyFont="1" applyFill="1" applyAlignment="1">
      <alignment horizontal="center"/>
      <protection/>
    </xf>
    <xf numFmtId="49" fontId="20" fillId="0" borderId="11" xfId="136" applyNumberFormat="1" applyFont="1" applyFill="1" applyBorder="1" applyAlignment="1">
      <alignment horizontal="center" vertical="center" wrapText="1"/>
      <protection/>
    </xf>
    <xf numFmtId="49" fontId="3" fillId="0" borderId="11" xfId="136" applyNumberFormat="1" applyFont="1" applyBorder="1" applyAlignment="1">
      <alignment horizontal="center"/>
      <protection/>
    </xf>
    <xf numFmtId="49" fontId="0" fillId="0" borderId="0" xfId="136" applyNumberFormat="1" applyFont="1" applyAlignment="1">
      <alignment horizontal="left" wrapText="1"/>
      <protection/>
    </xf>
    <xf numFmtId="49" fontId="3" fillId="0" borderId="0" xfId="136" applyNumberFormat="1" applyFont="1" applyAlignment="1">
      <alignment horizontal="left" wrapText="1"/>
      <protection/>
    </xf>
    <xf numFmtId="49" fontId="0" fillId="0" borderId="0" xfId="136" applyNumberFormat="1" applyFont="1" applyAlignment="1">
      <alignment/>
      <protection/>
    </xf>
    <xf numFmtId="49" fontId="3" fillId="0" borderId="11" xfId="136" applyNumberFormat="1" applyFont="1" applyFill="1" applyBorder="1" applyAlignment="1">
      <alignment horizontal="center" vertical="center" wrapText="1"/>
      <protection/>
    </xf>
    <xf numFmtId="49" fontId="32" fillId="0" borderId="0" xfId="136" applyNumberFormat="1" applyFont="1" applyBorder="1" applyAlignment="1">
      <alignment horizontal="center"/>
      <protection/>
    </xf>
    <xf numFmtId="49" fontId="57" fillId="3" borderId="17" xfId="136" applyNumberFormat="1" applyFont="1" applyFill="1" applyBorder="1" applyAlignment="1">
      <alignment horizontal="center" wrapText="1"/>
      <protection/>
    </xf>
    <xf numFmtId="49" fontId="57" fillId="3" borderId="16" xfId="136" applyNumberFormat="1" applyFont="1" applyFill="1" applyBorder="1" applyAlignment="1">
      <alignment horizontal="center" wrapText="1"/>
      <protection/>
    </xf>
    <xf numFmtId="49" fontId="56" fillId="3" borderId="17" xfId="136" applyNumberFormat="1" applyFont="1" applyFill="1" applyBorder="1" applyAlignment="1">
      <alignment horizontal="center" wrapText="1"/>
      <protection/>
    </xf>
    <xf numFmtId="49" fontId="56" fillId="3" borderId="16" xfId="136" applyNumberFormat="1" applyFont="1" applyFill="1" applyBorder="1" applyAlignment="1">
      <alignment horizontal="center" wrapText="1"/>
      <protection/>
    </xf>
    <xf numFmtId="49" fontId="25" fillId="0" borderId="0" xfId="136" applyNumberFormat="1" applyFont="1" applyBorder="1" applyAlignment="1">
      <alignment horizontal="center"/>
      <protection/>
    </xf>
    <xf numFmtId="49" fontId="14" fillId="0" borderId="0" xfId="136" applyNumberFormat="1" applyFont="1" applyAlignment="1">
      <alignment horizontal="center" wrapText="1"/>
      <protection/>
    </xf>
    <xf numFmtId="49" fontId="18" fillId="0" borderId="13" xfId="136" applyNumberFormat="1" applyFont="1" applyBorder="1" applyAlignment="1">
      <alignment horizontal="left"/>
      <protection/>
    </xf>
    <xf numFmtId="49" fontId="18" fillId="0" borderId="0" xfId="136" applyNumberFormat="1" applyFont="1" applyAlignment="1">
      <alignment horizontal="center"/>
      <protection/>
    </xf>
    <xf numFmtId="49" fontId="18" fillId="0" borderId="0" xfId="136" applyNumberFormat="1" applyFont="1" applyBorder="1" applyAlignment="1">
      <alignment horizontal="left"/>
      <protection/>
    </xf>
    <xf numFmtId="49" fontId="7" fillId="0" borderId="26" xfId="136" applyNumberFormat="1" applyFont="1" applyFill="1" applyBorder="1" applyAlignment="1">
      <alignment horizontal="center" vertical="center" wrapText="1"/>
      <protection/>
    </xf>
    <xf numFmtId="49" fontId="7" fillId="0" borderId="27" xfId="136" applyNumberFormat="1" applyFont="1" applyFill="1" applyBorder="1" applyAlignment="1">
      <alignment horizontal="center" vertical="center" wrapText="1"/>
      <protection/>
    </xf>
    <xf numFmtId="49" fontId="7" fillId="0" borderId="15" xfId="136" applyNumberFormat="1" applyFont="1" applyFill="1" applyBorder="1" applyAlignment="1">
      <alignment horizontal="center" vertical="center" wrapText="1"/>
      <protection/>
    </xf>
    <xf numFmtId="49" fontId="7" fillId="0" borderId="35" xfId="136" applyNumberFormat="1" applyFont="1" applyFill="1" applyBorder="1" applyAlignment="1">
      <alignment horizontal="center" vertical="center" wrapText="1"/>
      <protection/>
    </xf>
    <xf numFmtId="49" fontId="7" fillId="0" borderId="18" xfId="136" applyNumberFormat="1" applyFont="1" applyFill="1" applyBorder="1" applyAlignment="1">
      <alignment horizontal="center" vertical="center" wrapText="1"/>
      <protection/>
    </xf>
    <xf numFmtId="49" fontId="7" fillId="0" borderId="28" xfId="136" applyNumberFormat="1" applyFont="1" applyFill="1" applyBorder="1" applyAlignment="1">
      <alignment horizontal="center" vertical="center" wrapText="1"/>
      <protection/>
    </xf>
    <xf numFmtId="49" fontId="13" fillId="0" borderId="0" xfId="136" applyNumberFormat="1" applyFont="1" applyBorder="1" applyAlignment="1">
      <alignment wrapText="1"/>
      <protection/>
    </xf>
    <xf numFmtId="49" fontId="13" fillId="0" borderId="0" xfId="136" applyNumberFormat="1" applyFont="1" applyBorder="1" applyAlignment="1">
      <alignment horizontal="center" wrapText="1"/>
      <protection/>
    </xf>
    <xf numFmtId="49" fontId="7" fillId="22" borderId="17" xfId="136" applyNumberFormat="1" applyFont="1" applyFill="1" applyBorder="1" applyAlignment="1">
      <alignment horizontal="center" vertical="center" wrapText="1"/>
      <protection/>
    </xf>
    <xf numFmtId="49" fontId="7" fillId="22" borderId="16" xfId="136" applyNumberFormat="1" applyFont="1" applyFill="1" applyBorder="1" applyAlignment="1">
      <alignment horizontal="center" vertical="center" wrapText="1"/>
      <protection/>
    </xf>
    <xf numFmtId="49" fontId="16" fillId="0" borderId="17" xfId="136" applyNumberFormat="1" applyFont="1" applyBorder="1" applyAlignment="1">
      <alignment horizontal="center" wrapText="1"/>
      <protection/>
    </xf>
    <xf numFmtId="49" fontId="16" fillId="0" borderId="16" xfId="136" applyNumberFormat="1" applyFont="1" applyBorder="1" applyAlignment="1">
      <alignment horizontal="center" wrapText="1"/>
      <protection/>
    </xf>
    <xf numFmtId="49" fontId="29" fillId="0" borderId="0" xfId="136" applyNumberFormat="1" applyFont="1" applyBorder="1" applyAlignment="1">
      <alignment horizontal="center" wrapText="1"/>
      <protection/>
    </xf>
    <xf numFmtId="49" fontId="29" fillId="0" borderId="0" xfId="136" applyNumberFormat="1" applyFont="1" applyAlignment="1">
      <alignment horizontal="center"/>
      <protection/>
    </xf>
    <xf numFmtId="49" fontId="6" fillId="0" borderId="11" xfId="138" applyNumberFormat="1" applyFont="1" applyFill="1" applyBorder="1" applyAlignment="1">
      <alignment horizontal="center" vertical="center" wrapText="1"/>
      <protection/>
    </xf>
    <xf numFmtId="49" fontId="86" fillId="3" borderId="17" xfId="138" applyNumberFormat="1" applyFont="1" applyFill="1" applyBorder="1" applyAlignment="1">
      <alignment horizontal="center" vertical="center" wrapText="1"/>
      <protection/>
    </xf>
    <xf numFmtId="49" fontId="86" fillId="3" borderId="16" xfId="138" applyNumberFormat="1" applyFont="1" applyFill="1" applyBorder="1" applyAlignment="1">
      <alignment horizontal="center" vertical="center" wrapText="1"/>
      <protection/>
    </xf>
    <xf numFmtId="49" fontId="6" fillId="0" borderId="16" xfId="138" applyNumberFormat="1" applyFont="1" applyFill="1" applyBorder="1" applyAlignment="1">
      <alignment horizontal="center" vertical="center" wrapText="1"/>
      <protection/>
    </xf>
    <xf numFmtId="49" fontId="3" fillId="0" borderId="0" xfId="138" applyNumberFormat="1" applyFont="1" applyBorder="1" applyAlignment="1">
      <alignment horizontal="left"/>
      <protection/>
    </xf>
    <xf numFmtId="49" fontId="6" fillId="0" borderId="26" xfId="138" applyNumberFormat="1" applyFont="1" applyFill="1" applyBorder="1" applyAlignment="1">
      <alignment horizontal="center" vertical="center"/>
      <protection/>
    </xf>
    <xf numFmtId="49" fontId="6" fillId="0" borderId="27" xfId="138" applyNumberFormat="1" applyFont="1" applyFill="1" applyBorder="1" applyAlignment="1">
      <alignment horizontal="center" vertical="center"/>
      <protection/>
    </xf>
    <xf numFmtId="49" fontId="6" fillId="0" borderId="15" xfId="138" applyNumberFormat="1" applyFont="1" applyFill="1" applyBorder="1" applyAlignment="1">
      <alignment horizontal="center" vertical="center"/>
      <protection/>
    </xf>
    <xf numFmtId="49" fontId="6" fillId="0" borderId="35" xfId="138" applyNumberFormat="1" applyFont="1" applyFill="1" applyBorder="1" applyAlignment="1">
      <alignment horizontal="center" vertical="center"/>
      <protection/>
    </xf>
    <xf numFmtId="49" fontId="6" fillId="0" borderId="18" xfId="138" applyNumberFormat="1" applyFont="1" applyFill="1" applyBorder="1" applyAlignment="1">
      <alignment horizontal="center" vertical="center"/>
      <protection/>
    </xf>
    <xf numFmtId="49" fontId="6" fillId="0" borderId="28" xfId="138" applyNumberFormat="1" applyFont="1" applyFill="1" applyBorder="1" applyAlignment="1">
      <alignment horizontal="center" vertical="center"/>
      <protection/>
    </xf>
    <xf numFmtId="49" fontId="14" fillId="0" borderId="0" xfId="138" applyNumberFormat="1" applyFont="1" applyFill="1" applyAlignment="1">
      <alignment horizontal="center" wrapText="1"/>
      <protection/>
    </xf>
    <xf numFmtId="49" fontId="14" fillId="0" borderId="0" xfId="138" applyNumberFormat="1" applyFont="1" applyAlignment="1">
      <alignment horizontal="center"/>
      <protection/>
    </xf>
    <xf numFmtId="49" fontId="4" fillId="0" borderId="0" xfId="138" applyNumberFormat="1" applyFont="1" applyAlignment="1">
      <alignment horizontal="left"/>
      <protection/>
    </xf>
    <xf numFmtId="49" fontId="6" fillId="0" borderId="17" xfId="138" applyNumberFormat="1" applyFont="1" applyFill="1" applyBorder="1" applyAlignment="1">
      <alignment horizontal="center" vertical="center"/>
      <protection/>
    </xf>
    <xf numFmtId="49" fontId="6" fillId="0" borderId="34" xfId="138" applyNumberFormat="1" applyFont="1" applyFill="1" applyBorder="1" applyAlignment="1">
      <alignment horizontal="center" vertical="center"/>
      <protection/>
    </xf>
    <xf numFmtId="49" fontId="3" fillId="0" borderId="0" xfId="138" applyNumberFormat="1" applyFont="1" applyFill="1" applyAlignment="1">
      <alignment horizontal="left"/>
      <protection/>
    </xf>
    <xf numFmtId="49" fontId="34" fillId="0" borderId="0" xfId="138" applyNumberFormat="1" applyFont="1" applyAlignment="1">
      <alignment horizontal="center"/>
      <protection/>
    </xf>
    <xf numFmtId="49" fontId="18" fillId="0" borderId="0" xfId="138" applyNumberFormat="1" applyFont="1" applyBorder="1" applyAlignment="1">
      <alignment horizontal="left"/>
      <protection/>
    </xf>
    <xf numFmtId="49" fontId="6" fillId="0" borderId="17" xfId="138" applyNumberFormat="1" applyFont="1" applyFill="1" applyBorder="1" applyAlignment="1">
      <alignment horizontal="center" vertical="center" wrapText="1"/>
      <protection/>
    </xf>
    <xf numFmtId="49" fontId="87" fillId="3" borderId="17" xfId="138" applyNumberFormat="1" applyFont="1" applyFill="1" applyBorder="1" applyAlignment="1">
      <alignment horizontal="center" vertical="center" wrapText="1"/>
      <protection/>
    </xf>
    <xf numFmtId="49" fontId="87" fillId="3" borderId="16" xfId="138" applyNumberFormat="1" applyFont="1" applyFill="1" applyBorder="1" applyAlignment="1">
      <alignment horizontal="center" vertical="center" wrapText="1"/>
      <protection/>
    </xf>
    <xf numFmtId="49" fontId="29" fillId="0" borderId="0" xfId="138" applyNumberFormat="1" applyFont="1" applyAlignment="1">
      <alignment horizontal="center"/>
      <protection/>
    </xf>
    <xf numFmtId="0" fontId="25" fillId="24" borderId="0" xfId="138" applyFont="1" applyFill="1" applyBorder="1" applyAlignment="1">
      <alignment horizontal="center"/>
      <protection/>
    </xf>
    <xf numFmtId="49" fontId="32" fillId="0" borderId="0" xfId="138" applyNumberFormat="1" applyFont="1" applyAlignment="1">
      <alignment horizontal="center"/>
      <protection/>
    </xf>
    <xf numFmtId="49" fontId="25" fillId="0" borderId="0" xfId="138" applyNumberFormat="1" applyFont="1" applyBorder="1" applyAlignment="1">
      <alignment horizontal="center" wrapText="1"/>
      <protection/>
    </xf>
    <xf numFmtId="49" fontId="6" fillId="0" borderId="17" xfId="138" applyNumberFormat="1" applyFont="1" applyBorder="1" applyAlignment="1">
      <alignment horizontal="center" vertical="center" wrapText="1"/>
      <protection/>
    </xf>
    <xf numFmtId="49" fontId="6" fillId="0" borderId="16" xfId="138" applyNumberFormat="1" applyFont="1" applyBorder="1" applyAlignment="1">
      <alignment horizontal="center" vertical="center" wrapText="1"/>
      <protection/>
    </xf>
    <xf numFmtId="49" fontId="25" fillId="0" borderId="0" xfId="138" applyNumberFormat="1" applyFont="1" applyBorder="1" applyAlignment="1">
      <alignment horizontal="center"/>
      <protection/>
    </xf>
    <xf numFmtId="49" fontId="77" fillId="4" borderId="12" xfId="138" applyNumberFormat="1" applyFont="1" applyFill="1" applyBorder="1" applyAlignment="1">
      <alignment horizontal="center" vertical="center" wrapText="1"/>
      <protection/>
    </xf>
    <xf numFmtId="49" fontId="77" fillId="4" borderId="30" xfId="138" applyNumberFormat="1" applyFont="1" applyFill="1" applyBorder="1" applyAlignment="1">
      <alignment horizontal="center" vertical="center" wrapText="1"/>
      <protection/>
    </xf>
    <xf numFmtId="49" fontId="77" fillId="4" borderId="14" xfId="138" applyNumberFormat="1" applyFont="1" applyFill="1" applyBorder="1" applyAlignment="1">
      <alignment horizontal="center" vertical="center" wrapText="1"/>
      <protection/>
    </xf>
    <xf numFmtId="49" fontId="0" fillId="0" borderId="0" xfId="138" applyNumberFormat="1" applyFont="1" applyAlignment="1">
      <alignment horizontal="left"/>
      <protection/>
    </xf>
    <xf numFmtId="49" fontId="85" fillId="0" borderId="17" xfId="138" applyNumberFormat="1" applyFont="1" applyBorder="1" applyAlignment="1">
      <alignment horizontal="center" vertical="center" wrapText="1"/>
      <protection/>
    </xf>
    <xf numFmtId="49" fontId="85" fillId="0" borderId="16" xfId="138" applyNumberFormat="1" applyFont="1" applyBorder="1" applyAlignment="1">
      <alignment horizontal="center" vertical="center" wrapText="1"/>
      <protection/>
    </xf>
    <xf numFmtId="49" fontId="32" fillId="0" borderId="0" xfId="138" applyNumberFormat="1" applyFont="1" applyBorder="1" applyAlignment="1">
      <alignment horizontal="center" wrapText="1"/>
      <protection/>
    </xf>
    <xf numFmtId="49" fontId="6" fillId="0" borderId="12" xfId="138" applyNumberFormat="1" applyFont="1" applyFill="1" applyBorder="1" applyAlignment="1">
      <alignment horizontal="center" vertical="center" wrapText="1"/>
      <protection/>
    </xf>
    <xf numFmtId="49" fontId="6" fillId="0" borderId="30" xfId="138" applyNumberFormat="1" applyFont="1" applyFill="1" applyBorder="1" applyAlignment="1">
      <alignment horizontal="center" vertical="center" wrapText="1"/>
      <protection/>
    </xf>
    <xf numFmtId="49" fontId="6" fillId="0" borderId="14" xfId="138" applyNumberFormat="1" applyFont="1" applyFill="1" applyBorder="1" applyAlignment="1">
      <alignment horizontal="center" vertical="center" wrapText="1"/>
      <protection/>
    </xf>
    <xf numFmtId="49" fontId="13" fillId="0" borderId="0" xfId="138" applyNumberFormat="1" applyFont="1" applyAlignment="1">
      <alignment horizontal="center"/>
      <protection/>
    </xf>
    <xf numFmtId="49" fontId="32" fillId="0" borderId="0" xfId="138" applyNumberFormat="1" applyFont="1" applyBorder="1" applyAlignment="1">
      <alignment horizontal="center"/>
      <protection/>
    </xf>
    <xf numFmtId="0" fontId="12" fillId="0" borderId="11" xfId="138" applyFont="1" applyBorder="1" applyAlignment="1">
      <alignment horizontal="center" vertical="center" wrapText="1"/>
      <protection/>
    </xf>
    <xf numFmtId="0" fontId="6" fillId="0" borderId="11" xfId="138" applyFont="1" applyBorder="1" applyAlignment="1">
      <alignment horizontal="center" vertical="center" wrapText="1"/>
      <protection/>
    </xf>
    <xf numFmtId="0" fontId="6" fillId="0" borderId="16" xfId="138" applyFont="1" applyBorder="1" applyAlignment="1">
      <alignment horizontal="center" vertical="center" wrapText="1"/>
      <protection/>
    </xf>
    <xf numFmtId="0" fontId="6" fillId="0" borderId="11" xfId="138" applyFont="1" applyBorder="1" applyAlignment="1">
      <alignment horizontal="center" vertical="center"/>
      <protection/>
    </xf>
    <xf numFmtId="0" fontId="14" fillId="0" borderId="0" xfId="138" applyFont="1" applyAlignment="1">
      <alignment horizontal="center"/>
      <protection/>
    </xf>
    <xf numFmtId="0" fontId="6" fillId="0" borderId="11" xfId="138" applyFont="1" applyFill="1" applyBorder="1" applyAlignment="1">
      <alignment horizontal="center" vertical="center" wrapText="1"/>
      <protection/>
    </xf>
    <xf numFmtId="0" fontId="34" fillId="0" borderId="0" xfId="138" applyFont="1" applyAlignment="1">
      <alignment horizontal="center"/>
      <protection/>
    </xf>
    <xf numFmtId="0" fontId="6" fillId="0" borderId="26" xfId="138" applyFont="1" applyBorder="1" applyAlignment="1">
      <alignment horizontal="center" vertical="center" wrapText="1"/>
      <protection/>
    </xf>
    <xf numFmtId="0" fontId="6" fillId="0" borderId="10" xfId="138" applyFont="1" applyBorder="1" applyAlignment="1">
      <alignment horizontal="center" vertical="center" wrapText="1"/>
      <protection/>
    </xf>
    <xf numFmtId="0" fontId="6" fillId="0" borderId="27" xfId="138" applyFont="1" applyBorder="1" applyAlignment="1">
      <alignment horizontal="center" vertical="center" wrapText="1"/>
      <protection/>
    </xf>
    <xf numFmtId="0" fontId="6" fillId="0" borderId="15" xfId="138" applyFont="1" applyBorder="1" applyAlignment="1">
      <alignment horizontal="center" vertical="center" wrapText="1"/>
      <protection/>
    </xf>
    <xf numFmtId="0" fontId="6" fillId="0" borderId="0" xfId="138" applyFont="1" applyBorder="1" applyAlignment="1">
      <alignment horizontal="center" vertical="center" wrapText="1"/>
      <protection/>
    </xf>
    <xf numFmtId="0" fontId="6" fillId="0" borderId="35" xfId="138" applyFont="1" applyBorder="1" applyAlignment="1">
      <alignment horizontal="center" vertical="center" wrapText="1"/>
      <protection/>
    </xf>
    <xf numFmtId="3" fontId="0" fillId="24" borderId="0" xfId="138" applyNumberFormat="1" applyFont="1" applyFill="1" applyBorder="1" applyAlignment="1">
      <alignment horizontal="left"/>
      <protection/>
    </xf>
    <xf numFmtId="0" fontId="3" fillId="0" borderId="0" xfId="138" applyFont="1" applyBorder="1" applyAlignment="1">
      <alignment horizontal="left"/>
      <protection/>
    </xf>
    <xf numFmtId="0" fontId="0" fillId="0" borderId="0" xfId="138" applyFont="1" applyBorder="1" applyAlignment="1">
      <alignment horizontal="left"/>
      <protection/>
    </xf>
    <xf numFmtId="0" fontId="3" fillId="0" borderId="0" xfId="138" applyNumberFormat="1" applyFont="1" applyAlignment="1">
      <alignment horizontal="left"/>
      <protection/>
    </xf>
    <xf numFmtId="0" fontId="0" fillId="0" borderId="0" xfId="138" applyFont="1" applyAlignment="1">
      <alignment horizontal="left"/>
      <protection/>
    </xf>
    <xf numFmtId="0" fontId="0" fillId="0" borderId="0" xfId="138" applyFont="1" applyBorder="1" applyAlignment="1">
      <alignment/>
      <protection/>
    </xf>
    <xf numFmtId="0" fontId="14" fillId="0" borderId="0" xfId="138" applyFont="1" applyAlignment="1">
      <alignment horizontal="center" wrapText="1"/>
      <protection/>
    </xf>
    <xf numFmtId="0" fontId="13" fillId="0" borderId="0" xfId="138" applyFont="1" applyBorder="1" applyAlignment="1">
      <alignment horizontal="center"/>
      <protection/>
    </xf>
    <xf numFmtId="0" fontId="13" fillId="0" borderId="13" xfId="138" applyFont="1" applyBorder="1" applyAlignment="1">
      <alignment horizontal="left"/>
      <protection/>
    </xf>
    <xf numFmtId="0" fontId="6" fillId="0" borderId="17" xfId="138" applyFont="1" applyBorder="1" applyAlignment="1">
      <alignment horizontal="center" vertical="center"/>
      <protection/>
    </xf>
    <xf numFmtId="0" fontId="6" fillId="0" borderId="34" xfId="138" applyFont="1" applyBorder="1" applyAlignment="1">
      <alignment horizontal="center" vertical="center"/>
      <protection/>
    </xf>
    <xf numFmtId="0" fontId="6" fillId="0" borderId="16" xfId="138" applyFont="1" applyBorder="1" applyAlignment="1">
      <alignment horizontal="center" vertical="center"/>
      <protection/>
    </xf>
    <xf numFmtId="0" fontId="32" fillId="0" borderId="0" xfId="138" applyNumberFormat="1" applyFont="1" applyBorder="1" applyAlignment="1">
      <alignment horizontal="center"/>
      <protection/>
    </xf>
    <xf numFmtId="0" fontId="32" fillId="0" borderId="0" xfId="138" applyFont="1" applyBorder="1" applyAlignment="1">
      <alignment horizontal="center" wrapText="1"/>
      <protection/>
    </xf>
    <xf numFmtId="0" fontId="25" fillId="0" borderId="0" xfId="138" applyFont="1" applyBorder="1" applyAlignment="1">
      <alignment horizontal="center" wrapText="1"/>
      <protection/>
    </xf>
    <xf numFmtId="0" fontId="68" fillId="3" borderId="17" xfId="138" applyFont="1" applyFill="1" applyBorder="1" applyAlignment="1">
      <alignment horizontal="center" vertical="center" wrapText="1"/>
      <protection/>
    </xf>
    <xf numFmtId="0" fontId="68" fillId="3" borderId="16" xfId="138" applyFont="1" applyFill="1" applyBorder="1" applyAlignment="1">
      <alignment horizontal="center" vertical="center" wrapText="1"/>
      <protection/>
    </xf>
    <xf numFmtId="0" fontId="25" fillId="0" borderId="0" xfId="138" applyNumberFormat="1" applyFont="1" applyBorder="1" applyAlignment="1">
      <alignment horizontal="center"/>
      <protection/>
    </xf>
    <xf numFmtId="0" fontId="69" fillId="3" borderId="17" xfId="138" applyFont="1" applyFill="1" applyBorder="1" applyAlignment="1">
      <alignment horizontal="center" vertical="center" wrapText="1"/>
      <protection/>
    </xf>
    <xf numFmtId="0" fontId="69" fillId="3" borderId="16" xfId="138" applyFont="1" applyFill="1" applyBorder="1" applyAlignment="1">
      <alignment horizontal="center" vertical="center" wrapText="1"/>
      <protection/>
    </xf>
    <xf numFmtId="0" fontId="89" fillId="0" borderId="0" xfId="138" applyFont="1" applyAlignment="1">
      <alignment horizontal="center"/>
      <protection/>
    </xf>
    <xf numFmtId="0" fontId="6" fillId="0" borderId="17" xfId="138" applyFont="1" applyBorder="1" applyAlignment="1">
      <alignment horizontal="center" vertical="center" wrapText="1"/>
      <protection/>
    </xf>
    <xf numFmtId="0" fontId="6" fillId="0" borderId="12" xfId="138" applyFont="1" applyBorder="1" applyAlignment="1">
      <alignment horizontal="center" vertical="center" wrapText="1"/>
      <protection/>
    </xf>
    <xf numFmtId="0" fontId="6" fillId="0" borderId="30" xfId="138" applyFont="1" applyBorder="1" applyAlignment="1">
      <alignment horizontal="center" vertical="center" wrapText="1"/>
      <protection/>
    </xf>
    <xf numFmtId="0" fontId="6" fillId="0" borderId="14" xfId="138" applyFont="1" applyBorder="1" applyAlignment="1">
      <alignment horizontal="center" vertical="center" wrapText="1"/>
      <protection/>
    </xf>
    <xf numFmtId="0" fontId="21" fillId="0" borderId="17" xfId="138" applyFont="1" applyBorder="1" applyAlignment="1">
      <alignment horizontal="center" vertical="center" wrapText="1"/>
      <protection/>
    </xf>
    <xf numFmtId="0" fontId="21" fillId="0" borderId="16" xfId="138" applyFont="1" applyBorder="1" applyAlignment="1">
      <alignment horizontal="center" vertical="center" wrapText="1"/>
      <protection/>
    </xf>
    <xf numFmtId="49" fontId="6" fillId="0" borderId="10" xfId="138" applyNumberFormat="1" applyFont="1" applyFill="1" applyBorder="1" applyAlignment="1">
      <alignment horizontal="center" vertical="center"/>
      <protection/>
    </xf>
    <xf numFmtId="49" fontId="6" fillId="0" borderId="0" xfId="138" applyNumberFormat="1" applyFont="1" applyFill="1" applyBorder="1" applyAlignment="1">
      <alignment horizontal="center" vertical="center"/>
      <protection/>
    </xf>
    <xf numFmtId="49" fontId="6" fillId="0" borderId="13" xfId="138" applyNumberFormat="1" applyFont="1" applyFill="1" applyBorder="1" applyAlignment="1">
      <alignment horizontal="center" vertical="center"/>
      <protection/>
    </xf>
    <xf numFmtId="49" fontId="80" fillId="0" borderId="0" xfId="138" applyNumberFormat="1" applyFont="1" applyAlignment="1">
      <alignment horizontal="center"/>
      <protection/>
    </xf>
    <xf numFmtId="49" fontId="6" fillId="0" borderId="11" xfId="138" applyNumberFormat="1" applyFont="1" applyFill="1" applyBorder="1" applyAlignment="1">
      <alignment horizontal="center" vertical="center"/>
      <protection/>
    </xf>
    <xf numFmtId="49" fontId="78" fillId="3" borderId="17" xfId="138" applyNumberFormat="1" applyFont="1" applyFill="1" applyBorder="1" applyAlignment="1">
      <alignment horizontal="center" vertical="center" wrapText="1"/>
      <protection/>
    </xf>
    <xf numFmtId="49" fontId="78" fillId="3" borderId="16" xfId="138" applyNumberFormat="1" applyFont="1" applyFill="1" applyBorder="1" applyAlignment="1">
      <alignment horizontal="center" vertical="center" wrapText="1"/>
      <protection/>
    </xf>
    <xf numFmtId="49" fontId="76" fillId="3" borderId="17" xfId="138" applyNumberFormat="1" applyFont="1" applyFill="1" applyBorder="1" applyAlignment="1">
      <alignment horizontal="center" vertical="center" wrapText="1"/>
      <protection/>
    </xf>
    <xf numFmtId="49" fontId="76" fillId="3" borderId="16" xfId="138" applyNumberFormat="1" applyFont="1" applyFill="1" applyBorder="1" applyAlignment="1">
      <alignment horizontal="center" vertical="center" wrapText="1"/>
      <protection/>
    </xf>
    <xf numFmtId="49" fontId="3" fillId="0" borderId="0" xfId="138" applyNumberFormat="1" applyFont="1" applyAlignment="1">
      <alignment horizontal="left"/>
      <protection/>
    </xf>
    <xf numFmtId="49" fontId="5" fillId="0" borderId="0" xfId="138" applyNumberFormat="1" applyFont="1" applyBorder="1" applyAlignment="1">
      <alignment horizontal="left" wrapText="1"/>
      <protection/>
    </xf>
    <xf numFmtId="49" fontId="5" fillId="0" borderId="0" xfId="138" applyNumberFormat="1" applyFont="1" applyBorder="1" applyAlignment="1">
      <alignment horizontal="left"/>
      <protection/>
    </xf>
    <xf numFmtId="49" fontId="14" fillId="0" borderId="0" xfId="138" applyNumberFormat="1" applyFont="1" applyAlignment="1">
      <alignment horizontal="center" wrapText="1"/>
      <protection/>
    </xf>
    <xf numFmtId="49" fontId="0" fillId="24" borderId="0" xfId="138" applyNumberFormat="1" applyFont="1" applyFill="1" applyBorder="1" applyAlignment="1">
      <alignment horizontal="left" vertical="top" wrapText="1"/>
      <protection/>
    </xf>
    <xf numFmtId="49" fontId="3" fillId="24" borderId="0" xfId="138" applyNumberFormat="1" applyFont="1" applyFill="1" applyBorder="1" applyAlignment="1">
      <alignment horizontal="left" vertical="top" wrapText="1"/>
      <protection/>
    </xf>
    <xf numFmtId="49" fontId="0" fillId="0" borderId="0" xfId="138" applyNumberFormat="1" applyFont="1" applyAlignment="1">
      <alignment horizontal="justify" vertical="top"/>
      <protection/>
    </xf>
    <xf numFmtId="49" fontId="0" fillId="0" borderId="0" xfId="138" applyNumberFormat="1" applyFont="1" applyBorder="1" applyAlignment="1">
      <alignment horizontal="justify" vertical="top" wrapText="1"/>
      <protection/>
    </xf>
    <xf numFmtId="49" fontId="0" fillId="0" borderId="0" xfId="138" applyNumberFormat="1" applyFont="1" applyBorder="1" applyAlignment="1">
      <alignment horizontal="justify" vertical="top"/>
      <protection/>
    </xf>
    <xf numFmtId="49" fontId="18" fillId="0" borderId="0" xfId="138" applyNumberFormat="1" applyFont="1" applyAlignment="1">
      <alignment horizontal="center" wrapText="1"/>
      <protection/>
    </xf>
    <xf numFmtId="49" fontId="19" fillId="0" borderId="13" xfId="138" applyNumberFormat="1" applyFont="1" applyBorder="1" applyAlignment="1">
      <alignment horizontal="center"/>
      <protection/>
    </xf>
    <xf numFmtId="49" fontId="75" fillId="0" borderId="11" xfId="138" applyNumberFormat="1" applyFont="1" applyBorder="1" applyAlignment="1">
      <alignment horizontal="center" vertical="center" wrapText="1"/>
      <protection/>
    </xf>
    <xf numFmtId="49" fontId="12" fillId="0" borderId="11" xfId="138" applyNumberFormat="1" applyFont="1" applyBorder="1" applyAlignment="1">
      <alignment horizontal="center" vertical="center" wrapText="1"/>
      <protection/>
    </xf>
    <xf numFmtId="49" fontId="7" fillId="0" borderId="0" xfId="138" applyNumberFormat="1" applyFont="1" applyAlignment="1">
      <alignment horizontal="left"/>
      <protection/>
    </xf>
    <xf numFmtId="49" fontId="13" fillId="0" borderId="0" xfId="138" applyNumberFormat="1" applyFont="1" applyBorder="1" applyAlignment="1">
      <alignment horizontal="left"/>
      <protection/>
    </xf>
    <xf numFmtId="49" fontId="7" fillId="0" borderId="17" xfId="138" applyNumberFormat="1" applyFont="1" applyBorder="1" applyAlignment="1">
      <alignment horizontal="center" vertical="center" wrapText="1"/>
      <protection/>
    </xf>
    <xf numFmtId="49" fontId="7" fillId="0" borderId="16" xfId="138" applyNumberFormat="1" applyFont="1" applyBorder="1" applyAlignment="1">
      <alignment horizontal="center" vertical="center" wrapText="1"/>
      <protection/>
    </xf>
    <xf numFmtId="49" fontId="4" fillId="0" borderId="0" xfId="138" applyNumberFormat="1" applyFont="1" applyAlignment="1">
      <alignment/>
      <protection/>
    </xf>
    <xf numFmtId="49" fontId="0" fillId="0" borderId="0" xfId="138" applyNumberFormat="1" applyFont="1" applyBorder="1" applyAlignment="1">
      <alignment horizontal="left"/>
      <protection/>
    </xf>
    <xf numFmtId="49" fontId="19" fillId="0" borderId="17" xfId="138" applyNumberFormat="1" applyFont="1" applyBorder="1" applyAlignment="1">
      <alignment horizontal="center" vertical="center" wrapText="1"/>
      <protection/>
    </xf>
    <xf numFmtId="49" fontId="19" fillId="0" borderId="16" xfId="138" applyNumberFormat="1" applyFont="1" applyBorder="1" applyAlignment="1">
      <alignment horizontal="center" vertical="center" wrapText="1"/>
      <protection/>
    </xf>
    <xf numFmtId="49" fontId="91" fillId="3" borderId="17" xfId="138" applyNumberFormat="1" applyFont="1" applyFill="1" applyBorder="1" applyAlignment="1">
      <alignment horizontal="center" vertical="center" wrapText="1"/>
      <protection/>
    </xf>
    <xf numFmtId="49" fontId="91" fillId="3" borderId="16" xfId="138" applyNumberFormat="1" applyFont="1" applyFill="1" applyBorder="1" applyAlignment="1">
      <alignment horizontal="center" vertical="center" wrapText="1"/>
      <protection/>
    </xf>
    <xf numFmtId="49" fontId="90" fillId="3" borderId="17" xfId="138" applyNumberFormat="1" applyFont="1" applyFill="1" applyBorder="1" applyAlignment="1">
      <alignment horizontal="center" vertical="center" wrapText="1"/>
      <protection/>
    </xf>
    <xf numFmtId="49" fontId="90" fillId="3" borderId="16" xfId="138" applyNumberFormat="1" applyFont="1" applyFill="1" applyBorder="1" applyAlignment="1">
      <alignment horizontal="center" vertical="center" wrapText="1"/>
      <protection/>
    </xf>
    <xf numFmtId="49" fontId="6" fillId="0" borderId="12" xfId="138" applyNumberFormat="1" applyFont="1" applyBorder="1" applyAlignment="1">
      <alignment horizontal="center" vertical="center" wrapText="1"/>
      <protection/>
    </xf>
    <xf numFmtId="49" fontId="6" fillId="0" borderId="14" xfId="138" applyNumberFormat="1" applyFont="1" applyBorder="1" applyAlignment="1">
      <alignment horizontal="center" vertical="center" wrapText="1"/>
      <protection/>
    </xf>
    <xf numFmtId="49" fontId="6" fillId="0" borderId="30" xfId="138" applyNumberFormat="1" applyFont="1" applyBorder="1" applyAlignment="1">
      <alignment horizontal="center" vertical="center" wrapText="1"/>
      <protection/>
    </xf>
    <xf numFmtId="49" fontId="6" fillId="0" borderId="34" xfId="138" applyNumberFormat="1" applyFont="1" applyBorder="1" applyAlignment="1">
      <alignment horizontal="center" vertical="center" wrapText="1"/>
      <protection/>
    </xf>
    <xf numFmtId="49" fontId="19" fillId="0" borderId="0" xfId="138" applyNumberFormat="1" applyFont="1" applyAlignment="1">
      <alignment horizontal="center"/>
      <protection/>
    </xf>
    <xf numFmtId="49" fontId="18" fillId="0" borderId="13" xfId="138" applyNumberFormat="1" applyFont="1" applyBorder="1" applyAlignment="1">
      <alignment horizontal="left"/>
      <protection/>
    </xf>
    <xf numFmtId="49" fontId="32" fillId="0" borderId="0" xfId="138" applyNumberFormat="1" applyFont="1" applyBorder="1" applyAlignment="1">
      <alignment horizontal="left" wrapText="1"/>
      <protection/>
    </xf>
    <xf numFmtId="49" fontId="18" fillId="0" borderId="0" xfId="138" applyNumberFormat="1" applyFont="1" applyFill="1" applyBorder="1" applyAlignment="1">
      <alignment horizontal="left"/>
      <protection/>
    </xf>
    <xf numFmtId="49" fontId="0" fillId="0" borderId="0" xfId="138" applyNumberFormat="1" applyFont="1" applyFill="1" applyAlignment="1">
      <alignment horizontal="left"/>
      <protection/>
    </xf>
    <xf numFmtId="49" fontId="13" fillId="0" borderId="13" xfId="138" applyNumberFormat="1" applyFont="1" applyFill="1" applyBorder="1" applyAlignment="1">
      <alignment horizontal="center" vertical="center"/>
      <protection/>
    </xf>
    <xf numFmtId="49" fontId="19" fillId="0" borderId="17" xfId="138" applyNumberFormat="1" applyFont="1" applyFill="1" applyBorder="1" applyAlignment="1">
      <alignment horizontal="center" vertical="center"/>
      <protection/>
    </xf>
    <xf numFmtId="49" fontId="19" fillId="0" borderId="16" xfId="138" applyNumberFormat="1" applyFont="1" applyFill="1" applyBorder="1" applyAlignment="1">
      <alignment horizontal="center" vertical="center"/>
      <protection/>
    </xf>
    <xf numFmtId="49" fontId="6" fillId="0" borderId="34" xfId="138" applyNumberFormat="1" applyFont="1" applyFill="1" applyBorder="1" applyAlignment="1">
      <alignment horizontal="center" vertical="center" wrapText="1"/>
      <protection/>
    </xf>
    <xf numFmtId="49" fontId="6" fillId="0" borderId="18" xfId="138" applyNumberFormat="1" applyFont="1" applyFill="1" applyBorder="1" applyAlignment="1">
      <alignment horizontal="center" vertical="center" wrapText="1"/>
      <protection/>
    </xf>
    <xf numFmtId="49" fontId="6" fillId="0" borderId="28" xfId="138" applyNumberFormat="1" applyFont="1" applyFill="1" applyBorder="1" applyAlignment="1">
      <alignment horizontal="center" vertical="center" wrapText="1"/>
      <protection/>
    </xf>
    <xf numFmtId="0" fontId="83" fillId="0" borderId="34" xfId="138" applyFont="1" applyFill="1" applyBorder="1" applyAlignment="1">
      <alignment horizontal="center" vertical="center" wrapText="1"/>
      <protection/>
    </xf>
    <xf numFmtId="0" fontId="83" fillId="0" borderId="16" xfId="138" applyFont="1" applyFill="1" applyBorder="1" applyAlignment="1">
      <alignment horizontal="center" vertical="center" wrapText="1"/>
      <protection/>
    </xf>
    <xf numFmtId="49" fontId="6" fillId="24" borderId="17" xfId="138" applyNumberFormat="1" applyFont="1" applyFill="1" applyBorder="1" applyAlignment="1">
      <alignment horizontal="center" vertical="center"/>
      <protection/>
    </xf>
    <xf numFmtId="49" fontId="6" fillId="24" borderId="16" xfId="138" applyNumberFormat="1" applyFont="1" applyFill="1" applyBorder="1" applyAlignment="1">
      <alignment horizontal="center" vertical="center"/>
      <protection/>
    </xf>
    <xf numFmtId="49" fontId="29" fillId="0" borderId="0" xfId="138" applyNumberFormat="1" applyFont="1" applyAlignment="1">
      <alignment horizontal="center"/>
      <protection/>
    </xf>
    <xf numFmtId="49" fontId="6" fillId="0" borderId="26" xfId="138" applyNumberFormat="1" applyFont="1" applyFill="1" applyBorder="1" applyAlignment="1">
      <alignment horizontal="center" vertical="center" wrapText="1"/>
      <protection/>
    </xf>
    <xf numFmtId="49" fontId="6" fillId="0" borderId="27" xfId="138" applyNumberFormat="1" applyFont="1" applyFill="1" applyBorder="1" applyAlignment="1">
      <alignment horizontal="center" vertical="center" wrapText="1"/>
      <protection/>
    </xf>
    <xf numFmtId="49" fontId="6" fillId="0" borderId="15" xfId="138" applyNumberFormat="1" applyFont="1" applyFill="1" applyBorder="1" applyAlignment="1">
      <alignment horizontal="center" vertical="center" wrapText="1"/>
      <protection/>
    </xf>
    <xf numFmtId="49" fontId="6" fillId="0" borderId="35" xfId="138" applyNumberFormat="1" applyFont="1" applyFill="1" applyBorder="1" applyAlignment="1">
      <alignment horizontal="center" vertical="center" wrapText="1"/>
      <protection/>
    </xf>
    <xf numFmtId="49" fontId="91" fillId="3" borderId="17" xfId="138" applyNumberFormat="1" applyFont="1" applyFill="1" applyBorder="1" applyAlignment="1">
      <alignment horizontal="center" vertical="center"/>
      <protection/>
    </xf>
    <xf numFmtId="49" fontId="91" fillId="3" borderId="16" xfId="138" applyNumberFormat="1" applyFont="1" applyFill="1" applyBorder="1" applyAlignment="1">
      <alignment horizontal="center" vertical="center"/>
      <protection/>
    </xf>
    <xf numFmtId="49" fontId="90" fillId="3" borderId="17" xfId="138" applyNumberFormat="1" applyFont="1" applyFill="1" applyBorder="1" applyAlignment="1">
      <alignment horizontal="center" vertical="center"/>
      <protection/>
    </xf>
    <xf numFmtId="49" fontId="90" fillId="3" borderId="16" xfId="138" applyNumberFormat="1" applyFont="1" applyFill="1" applyBorder="1" applyAlignment="1">
      <alignment horizontal="center" vertical="center"/>
      <protection/>
    </xf>
    <xf numFmtId="0" fontId="14" fillId="0" borderId="0" xfId="138" applyNumberFormat="1" applyFont="1" applyAlignment="1">
      <alignment horizontal="center"/>
      <protection/>
    </xf>
    <xf numFmtId="0" fontId="34" fillId="0" borderId="0" xfId="138" applyNumberFormat="1" applyFont="1" applyAlignment="1">
      <alignment horizontal="center"/>
      <protection/>
    </xf>
    <xf numFmtId="0" fontId="23" fillId="0" borderId="0" xfId="138" applyNumberFormat="1" applyFont="1" applyAlignment="1">
      <alignment horizontal="center"/>
      <protection/>
    </xf>
    <xf numFmtId="0" fontId="7" fillId="0" borderId="11" xfId="138" applyFont="1" applyFill="1" applyBorder="1" applyAlignment="1">
      <alignment horizontal="center" vertical="center" wrapText="1"/>
      <protection/>
    </xf>
    <xf numFmtId="0" fontId="18" fillId="0" borderId="0" xfId="138" applyFont="1" applyBorder="1" applyAlignment="1">
      <alignment horizontal="left"/>
      <protection/>
    </xf>
    <xf numFmtId="0" fontId="13" fillId="0" borderId="0" xfId="138" applyFont="1" applyAlignment="1">
      <alignment horizontal="center"/>
      <protection/>
    </xf>
    <xf numFmtId="49" fontId="32" fillId="0" borderId="0" xfId="138" applyNumberFormat="1" applyFont="1" applyBorder="1" applyAlignment="1">
      <alignment horizontal="justify" vertical="justify" wrapText="1"/>
      <protection/>
    </xf>
    <xf numFmtId="0" fontId="29" fillId="24" borderId="0" xfId="138" applyFont="1" applyFill="1" applyBorder="1" applyAlignment="1">
      <alignment horizontal="center"/>
      <protection/>
    </xf>
    <xf numFmtId="49" fontId="7" fillId="0" borderId="26" xfId="138" applyNumberFormat="1" applyFont="1" applyFill="1" applyBorder="1" applyAlignment="1">
      <alignment horizontal="center" vertical="center"/>
      <protection/>
    </xf>
    <xf numFmtId="49" fontId="7" fillId="0" borderId="27" xfId="138" applyNumberFormat="1" applyFont="1" applyFill="1" applyBorder="1" applyAlignment="1">
      <alignment horizontal="center" vertical="center"/>
      <protection/>
    </xf>
    <xf numFmtId="49" fontId="7" fillId="0" borderId="15" xfId="138" applyNumberFormat="1" applyFont="1" applyFill="1" applyBorder="1" applyAlignment="1">
      <alignment horizontal="center" vertical="center"/>
      <protection/>
    </xf>
    <xf numFmtId="49" fontId="7" fillId="0" borderId="35" xfId="138" applyNumberFormat="1" applyFont="1" applyFill="1" applyBorder="1" applyAlignment="1">
      <alignment horizontal="center" vertical="center"/>
      <protection/>
    </xf>
    <xf numFmtId="49" fontId="7" fillId="0" borderId="18" xfId="138" applyNumberFormat="1" applyFont="1" applyFill="1" applyBorder="1" applyAlignment="1">
      <alignment horizontal="center" vertical="center"/>
      <protection/>
    </xf>
    <xf numFmtId="49" fontId="7" fillId="0" borderId="28" xfId="138" applyNumberFormat="1" applyFont="1" applyFill="1" applyBorder="1" applyAlignment="1">
      <alignment horizontal="center" vertical="center"/>
      <protection/>
    </xf>
    <xf numFmtId="0" fontId="25" fillId="0" borderId="0" xfId="138" applyFont="1" applyAlignment="1">
      <alignment horizontal="center"/>
      <protection/>
    </xf>
    <xf numFmtId="49" fontId="25" fillId="24" borderId="36" xfId="0" applyNumberFormat="1" applyFont="1" applyFill="1" applyBorder="1" applyAlignment="1">
      <alignment horizontal="center" vertical="center"/>
    </xf>
    <xf numFmtId="49" fontId="25" fillId="24" borderId="37" xfId="0" applyNumberFormat="1" applyFont="1" applyFill="1" applyBorder="1" applyAlignment="1">
      <alignment horizontal="center" vertical="center"/>
    </xf>
    <xf numFmtId="49" fontId="101" fillId="24" borderId="17" xfId="0" applyNumberFormat="1" applyFont="1" applyFill="1" applyBorder="1" applyAlignment="1">
      <alignment horizontal="left"/>
    </xf>
    <xf numFmtId="49" fontId="101" fillId="24" borderId="34" xfId="0" applyNumberFormat="1" applyFont="1" applyFill="1" applyBorder="1" applyAlignment="1">
      <alignment horizontal="left"/>
    </xf>
    <xf numFmtId="49" fontId="101" fillId="24" borderId="16" xfId="0" applyNumberFormat="1" applyFont="1" applyFill="1" applyBorder="1" applyAlignment="1">
      <alignment horizontal="left"/>
    </xf>
    <xf numFmtId="0" fontId="0" fillId="27" borderId="13"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14" fillId="0" borderId="0" xfId="0" applyNumberFormat="1" applyFont="1" applyFill="1" applyAlignment="1">
      <alignment horizontal="center"/>
    </xf>
    <xf numFmtId="0" fontId="15" fillId="0" borderId="0" xfId="0" applyNumberFormat="1" applyFont="1" applyFill="1" applyAlignment="1">
      <alignment horizontal="center" wrapText="1"/>
    </xf>
    <xf numFmtId="0" fontId="15" fillId="0" borderId="0" xfId="0" applyNumberFormat="1" applyFont="1" applyFill="1" applyAlignment="1">
      <alignment horizontal="center"/>
    </xf>
    <xf numFmtId="49" fontId="16" fillId="0" borderId="38" xfId="0" applyNumberFormat="1" applyFont="1" applyFill="1" applyBorder="1" applyAlignment="1" applyProtection="1">
      <alignment horizontal="center" vertical="center" wrapText="1"/>
      <protection/>
    </xf>
    <xf numFmtId="49" fontId="16"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lignment horizontal="center" wrapText="1"/>
    </xf>
    <xf numFmtId="49" fontId="3" fillId="20" borderId="17" xfId="0" applyNumberFormat="1" applyFont="1" applyFill="1" applyBorder="1" applyAlignment="1" applyProtection="1">
      <alignment horizontal="center" vertical="center" wrapText="1"/>
      <protection/>
    </xf>
    <xf numFmtId="49" fontId="3" fillId="20" borderId="16" xfId="0" applyNumberFormat="1" applyFont="1" applyFill="1" applyBorder="1" applyAlignment="1" applyProtection="1">
      <alignment horizontal="center" vertical="center" wrapText="1"/>
      <protection/>
    </xf>
    <xf numFmtId="0" fontId="23" fillId="0" borderId="10" xfId="0" applyNumberFormat="1" applyFont="1" applyFill="1" applyBorder="1" applyAlignment="1">
      <alignment horizontal="center" wrapText="1"/>
    </xf>
    <xf numFmtId="49" fontId="7" fillId="0" borderId="0" xfId="0" applyNumberFormat="1" applyFont="1" applyFill="1" applyBorder="1" applyAlignment="1">
      <alignment horizontal="left" wrapText="1"/>
    </xf>
    <xf numFmtId="0" fontId="7"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1"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lignment horizontal="center" vertical="center"/>
    </xf>
    <xf numFmtId="0" fontId="23" fillId="0" borderId="10" xfId="0" applyNumberFormat="1" applyFont="1" applyFill="1" applyBorder="1" applyAlignment="1">
      <alignment horizontal="center" vertical="center"/>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4" fillId="0" borderId="0" xfId="0" applyNumberFormat="1" applyFont="1" applyFill="1" applyAlignment="1">
      <alignment horizontal="center"/>
    </xf>
    <xf numFmtId="1" fontId="7" fillId="0" borderId="11" xfId="0" applyNumberFormat="1" applyFont="1" applyFill="1" applyBorder="1" applyAlignment="1">
      <alignment horizontal="center" vertical="center"/>
    </xf>
    <xf numFmtId="49" fontId="4" fillId="0" borderId="0" xfId="0" applyNumberFormat="1" applyFont="1" applyFill="1" applyAlignment="1">
      <alignment horizontal="left"/>
    </xf>
    <xf numFmtId="0" fontId="7" fillId="0" borderId="0" xfId="0" applyNumberFormat="1" applyFont="1" applyFill="1" applyBorder="1" applyAlignment="1">
      <alignment horizontal="left" wrapText="1"/>
    </xf>
    <xf numFmtId="49" fontId="7" fillId="0" borderId="39" xfId="0" applyNumberFormat="1" applyFont="1" applyFill="1" applyBorder="1" applyAlignment="1">
      <alignment horizontal="center" vertical="center" wrapText="1"/>
    </xf>
    <xf numFmtId="1" fontId="7" fillId="0" borderId="39" xfId="0" applyNumberFormat="1" applyFont="1" applyFill="1" applyBorder="1" applyAlignment="1">
      <alignment horizontal="center" vertical="center"/>
    </xf>
    <xf numFmtId="49" fontId="18" fillId="0" borderId="40" xfId="0" applyNumberFormat="1" applyFont="1" applyFill="1" applyBorder="1" applyAlignment="1">
      <alignment horizontal="center"/>
    </xf>
    <xf numFmtId="49" fontId="0" fillId="0" borderId="0" xfId="0" applyNumberFormat="1" applyFont="1" applyFill="1" applyAlignment="1">
      <alignment horizontal="left"/>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4" fillId="0" borderId="41"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0" fontId="23" fillId="0" borderId="0" xfId="0" applyNumberFormat="1" applyFont="1" applyFill="1" applyBorder="1" applyAlignment="1">
      <alignment horizontal="center" vertical="center"/>
    </xf>
    <xf numFmtId="49" fontId="7" fillId="0" borderId="39" xfId="0" applyNumberFormat="1" applyFont="1" applyFill="1" applyBorder="1" applyAlignment="1" applyProtection="1">
      <alignment horizontal="center" vertical="center" wrapText="1"/>
      <protection/>
    </xf>
    <xf numFmtId="49" fontId="0" fillId="0" borderId="0" xfId="0" applyNumberFormat="1" applyFont="1" applyFill="1" applyAlignment="1">
      <alignment horizontal="left"/>
    </xf>
    <xf numFmtId="0" fontId="23" fillId="0" borderId="0" xfId="0" applyNumberFormat="1" applyFont="1" applyFill="1" applyBorder="1" applyAlignment="1">
      <alignment horizontal="center" wrapText="1"/>
    </xf>
    <xf numFmtId="0" fontId="7" fillId="0" borderId="42" xfId="0" applyNumberFormat="1" applyFont="1" applyFill="1" applyBorder="1" applyAlignment="1">
      <alignment horizontal="center" vertical="center" wrapText="1"/>
    </xf>
    <xf numFmtId="0" fontId="7" fillId="0" borderId="39" xfId="0" applyNumberFormat="1" applyFont="1" applyFill="1" applyBorder="1" applyAlignment="1">
      <alignment horizontal="center" vertical="center" wrapText="1"/>
    </xf>
    <xf numFmtId="0" fontId="7" fillId="0" borderId="38" xfId="0" applyNumberFormat="1" applyFont="1" applyFill="1" applyBorder="1" applyAlignment="1">
      <alignment horizontal="center" vertical="center" wrapText="1"/>
    </xf>
    <xf numFmtId="49" fontId="21" fillId="0" borderId="38" xfId="0" applyNumberFormat="1" applyFont="1" applyFill="1" applyBorder="1" applyAlignment="1" applyProtection="1">
      <alignment horizontal="center" vertical="center" wrapText="1"/>
      <protection/>
    </xf>
    <xf numFmtId="49" fontId="21" fillId="0" borderId="11" xfId="0" applyNumberFormat="1" applyFont="1" applyFill="1" applyBorder="1" applyAlignment="1" applyProtection="1">
      <alignment horizontal="center" vertical="center" wrapText="1"/>
      <protection/>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0" fontId="15" fillId="0" borderId="0" xfId="0" applyNumberFormat="1" applyFont="1" applyFill="1" applyAlignment="1">
      <alignment horizontal="left"/>
    </xf>
  </cellXfs>
  <cellStyles count="144">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urrency" xfId="99"/>
    <cellStyle name="Currency [0]"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Bieu 8 - Bieu 19 toan tinh" xfId="137"/>
    <cellStyle name="Normal_Bieu mau TK tu 11 den 19 (ban phat hanh)" xfId="138"/>
    <cellStyle name="Note" xfId="139"/>
    <cellStyle name="Note 2" xfId="140"/>
    <cellStyle name="Note 3" xfId="141"/>
    <cellStyle name="Output" xfId="142"/>
    <cellStyle name="Output 2" xfId="143"/>
    <cellStyle name="Output 3" xfId="144"/>
    <cellStyle name="Percent" xfId="145"/>
    <cellStyle name="Percent 2" xfId="146"/>
    <cellStyle name="Percent 2 2" xfId="147"/>
    <cellStyle name="Percent 3" xfId="148"/>
    <cellStyle name="Title" xfId="149"/>
    <cellStyle name="Title 2" xfId="150"/>
    <cellStyle name="Title 3" xfId="151"/>
    <cellStyle name="Total" xfId="152"/>
    <cellStyle name="Total 2" xfId="153"/>
    <cellStyle name="Total 3" xfId="154"/>
    <cellStyle name="Warning Text" xfId="155"/>
    <cellStyle name="Warning Text 2" xfId="156"/>
    <cellStyle name="Warning Text 3" xfId="1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76212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76212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7811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7811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63" t="s">
        <v>26</v>
      </c>
      <c r="B1" s="563"/>
      <c r="C1" s="562" t="s">
        <v>72</v>
      </c>
      <c r="D1" s="562"/>
      <c r="E1" s="562"/>
      <c r="F1" s="564" t="s">
        <v>68</v>
      </c>
      <c r="G1" s="564"/>
      <c r="H1" s="564"/>
    </row>
    <row r="2" spans="1:8" ht="33.75" customHeight="1">
      <c r="A2" s="565" t="s">
        <v>75</v>
      </c>
      <c r="B2" s="565"/>
      <c r="C2" s="562"/>
      <c r="D2" s="562"/>
      <c r="E2" s="562"/>
      <c r="F2" s="561" t="s">
        <v>69</v>
      </c>
      <c r="G2" s="561"/>
      <c r="H2" s="561"/>
    </row>
    <row r="3" spans="1:8" ht="19.5" customHeight="1">
      <c r="A3" s="6" t="s">
        <v>63</v>
      </c>
      <c r="B3" s="6"/>
      <c r="C3" s="24"/>
      <c r="D3" s="24"/>
      <c r="E3" s="24"/>
      <c r="F3" s="561" t="s">
        <v>70</v>
      </c>
      <c r="G3" s="561"/>
      <c r="H3" s="561"/>
    </row>
    <row r="4" spans="1:8" s="7" customFormat="1" ht="19.5" customHeight="1">
      <c r="A4" s="6"/>
      <c r="B4" s="6"/>
      <c r="D4" s="8"/>
      <c r="F4" s="9" t="s">
        <v>71</v>
      </c>
      <c r="G4" s="9"/>
      <c r="H4" s="9"/>
    </row>
    <row r="5" spans="1:8" s="23" customFormat="1" ht="36" customHeight="1">
      <c r="A5" s="575" t="s">
        <v>55</v>
      </c>
      <c r="B5" s="576"/>
      <c r="C5" s="579" t="s">
        <v>66</v>
      </c>
      <c r="D5" s="580"/>
      <c r="E5" s="581" t="s">
        <v>65</v>
      </c>
      <c r="F5" s="581"/>
      <c r="G5" s="581"/>
      <c r="H5" s="582"/>
    </row>
    <row r="6" spans="1:8" s="23" customFormat="1" ht="20.25" customHeight="1">
      <c r="A6" s="577"/>
      <c r="B6" s="578"/>
      <c r="C6" s="583" t="s">
        <v>3</v>
      </c>
      <c r="D6" s="583" t="s">
        <v>73</v>
      </c>
      <c r="E6" s="585" t="s">
        <v>67</v>
      </c>
      <c r="F6" s="582"/>
      <c r="G6" s="585" t="s">
        <v>74</v>
      </c>
      <c r="H6" s="582"/>
    </row>
    <row r="7" spans="1:8" s="23" customFormat="1" ht="52.5" customHeight="1">
      <c r="A7" s="577"/>
      <c r="B7" s="578"/>
      <c r="C7" s="584"/>
      <c r="D7" s="584"/>
      <c r="E7" s="5" t="s">
        <v>3</v>
      </c>
      <c r="F7" s="5" t="s">
        <v>9</v>
      </c>
      <c r="G7" s="5" t="s">
        <v>3</v>
      </c>
      <c r="H7" s="5" t="s">
        <v>9</v>
      </c>
    </row>
    <row r="8" spans="1:8" ht="15" customHeight="1">
      <c r="A8" s="571" t="s">
        <v>6</v>
      </c>
      <c r="B8" s="569"/>
      <c r="C8" s="10">
        <v>1</v>
      </c>
      <c r="D8" s="10" t="s">
        <v>44</v>
      </c>
      <c r="E8" s="10" t="s">
        <v>47</v>
      </c>
      <c r="F8" s="10" t="s">
        <v>56</v>
      </c>
      <c r="G8" s="10" t="s">
        <v>57</v>
      </c>
      <c r="H8" s="10" t="s">
        <v>58</v>
      </c>
    </row>
    <row r="9" spans="1:8" ht="26.25" customHeight="1">
      <c r="A9" s="566" t="s">
        <v>33</v>
      </c>
      <c r="B9" s="567"/>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47</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68" t="s">
        <v>54</v>
      </c>
      <c r="C16" s="568"/>
      <c r="D16" s="26"/>
      <c r="E16" s="572" t="s">
        <v>19</v>
      </c>
      <c r="F16" s="572"/>
      <c r="G16" s="572"/>
      <c r="H16" s="572"/>
    </row>
    <row r="17" spans="2:8" ht="15.75" customHeight="1">
      <c r="B17" s="568"/>
      <c r="C17" s="568"/>
      <c r="D17" s="26"/>
      <c r="E17" s="573" t="s">
        <v>38</v>
      </c>
      <c r="F17" s="573"/>
      <c r="G17" s="573"/>
      <c r="H17" s="573"/>
    </row>
    <row r="18" spans="2:8" s="27" customFormat="1" ht="15.75" customHeight="1">
      <c r="B18" s="568"/>
      <c r="C18" s="568"/>
      <c r="D18" s="28"/>
      <c r="E18" s="574" t="s">
        <v>53</v>
      </c>
      <c r="F18" s="574"/>
      <c r="G18" s="574"/>
      <c r="H18" s="574"/>
    </row>
    <row r="20" ht="15.75">
      <c r="B20" s="19"/>
    </row>
    <row r="22" ht="15.75" hidden="1">
      <c r="A22" s="20" t="s">
        <v>41</v>
      </c>
    </row>
    <row r="23" spans="1:3" ht="15.75" hidden="1">
      <c r="A23" s="21"/>
      <c r="B23" s="560" t="s">
        <v>48</v>
      </c>
      <c r="C23" s="560"/>
    </row>
    <row r="24" spans="1:8" ht="15.75" customHeight="1" hidden="1">
      <c r="A24" s="22" t="s">
        <v>25</v>
      </c>
      <c r="B24" s="570" t="s">
        <v>51</v>
      </c>
      <c r="C24" s="570"/>
      <c r="D24" s="22"/>
      <c r="E24" s="22"/>
      <c r="F24" s="22"/>
      <c r="G24" s="22"/>
      <c r="H24" s="22"/>
    </row>
    <row r="25" spans="1:8" ht="15" customHeight="1" hidden="1">
      <c r="A25" s="22"/>
      <c r="B25" s="570" t="s">
        <v>52</v>
      </c>
      <c r="C25" s="570"/>
      <c r="D25" s="570"/>
      <c r="E25" s="22"/>
      <c r="F25" s="22"/>
      <c r="G25" s="22"/>
      <c r="H25" s="22"/>
    </row>
    <row r="26" spans="2:3" ht="15.75">
      <c r="B26" s="23"/>
      <c r="C26" s="23"/>
    </row>
  </sheetData>
  <sheetProtection/>
  <mergeCells count="22">
    <mergeCell ref="A1:B1"/>
    <mergeCell ref="F1:H1"/>
    <mergeCell ref="A2:B2"/>
    <mergeCell ref="F2:H2"/>
    <mergeCell ref="F3:H3"/>
    <mergeCell ref="G6:H6"/>
    <mergeCell ref="C1:E2"/>
    <mergeCell ref="C6:C7"/>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34" t="s">
        <v>220</v>
      </c>
      <c r="B1" s="734"/>
      <c r="C1" s="734"/>
      <c r="D1" s="737" t="s">
        <v>336</v>
      </c>
      <c r="E1" s="737"/>
      <c r="F1" s="737"/>
      <c r="G1" s="737"/>
      <c r="H1" s="737"/>
      <c r="I1" s="737"/>
      <c r="J1" s="191" t="s">
        <v>337</v>
      </c>
      <c r="K1" s="322"/>
      <c r="L1" s="322"/>
    </row>
    <row r="2" spans="1:12" ht="18.75" customHeight="1">
      <c r="A2" s="735" t="s">
        <v>295</v>
      </c>
      <c r="B2" s="735"/>
      <c r="C2" s="735"/>
      <c r="D2" s="820" t="s">
        <v>221</v>
      </c>
      <c r="E2" s="820"/>
      <c r="F2" s="820"/>
      <c r="G2" s="820"/>
      <c r="H2" s="820"/>
      <c r="I2" s="820"/>
      <c r="J2" s="734" t="s">
        <v>338</v>
      </c>
      <c r="K2" s="734"/>
      <c r="L2" s="734"/>
    </row>
    <row r="3" spans="1:12" ht="17.25">
      <c r="A3" s="735" t="s">
        <v>247</v>
      </c>
      <c r="B3" s="735"/>
      <c r="C3" s="735"/>
      <c r="D3" s="821" t="s">
        <v>339</v>
      </c>
      <c r="E3" s="822"/>
      <c r="F3" s="822"/>
      <c r="G3" s="822"/>
      <c r="H3" s="822"/>
      <c r="I3" s="822"/>
      <c r="J3" s="194" t="s">
        <v>355</v>
      </c>
      <c r="K3" s="194"/>
      <c r="L3" s="194"/>
    </row>
    <row r="4" spans="1:12" ht="15.75">
      <c r="A4" s="824" t="s">
        <v>340</v>
      </c>
      <c r="B4" s="824"/>
      <c r="C4" s="824"/>
      <c r="D4" s="825"/>
      <c r="E4" s="825"/>
      <c r="F4" s="825"/>
      <c r="G4" s="825"/>
      <c r="H4" s="825"/>
      <c r="I4" s="825"/>
      <c r="J4" s="732" t="s">
        <v>297</v>
      </c>
      <c r="K4" s="732"/>
      <c r="L4" s="732"/>
    </row>
    <row r="5" spans="1:13" ht="15.75">
      <c r="A5" s="324"/>
      <c r="B5" s="324"/>
      <c r="C5" s="325"/>
      <c r="D5" s="325"/>
      <c r="E5" s="193"/>
      <c r="J5" s="326" t="s">
        <v>341</v>
      </c>
      <c r="K5" s="241"/>
      <c r="L5" s="241"/>
      <c r="M5" s="241"/>
    </row>
    <row r="6" spans="1:13" s="329" customFormat="1" ht="24.75" customHeight="1">
      <c r="A6" s="828" t="s">
        <v>55</v>
      </c>
      <c r="B6" s="829"/>
      <c r="C6" s="823" t="s">
        <v>342</v>
      </c>
      <c r="D6" s="823"/>
      <c r="E6" s="823"/>
      <c r="F6" s="823"/>
      <c r="G6" s="823"/>
      <c r="H6" s="823"/>
      <c r="I6" s="823" t="s">
        <v>222</v>
      </c>
      <c r="J6" s="823"/>
      <c r="K6" s="823"/>
      <c r="L6" s="823"/>
      <c r="M6" s="328"/>
    </row>
    <row r="7" spans="1:13" s="329" customFormat="1" ht="17.25" customHeight="1">
      <c r="A7" s="830"/>
      <c r="B7" s="831"/>
      <c r="C7" s="823" t="s">
        <v>31</v>
      </c>
      <c r="D7" s="823"/>
      <c r="E7" s="823" t="s">
        <v>7</v>
      </c>
      <c r="F7" s="823"/>
      <c r="G7" s="823"/>
      <c r="H7" s="823"/>
      <c r="I7" s="823" t="s">
        <v>223</v>
      </c>
      <c r="J7" s="823"/>
      <c r="K7" s="823" t="s">
        <v>224</v>
      </c>
      <c r="L7" s="823"/>
      <c r="M7" s="328"/>
    </row>
    <row r="8" spans="1:12" s="329" customFormat="1" ht="27.75" customHeight="1">
      <c r="A8" s="830"/>
      <c r="B8" s="831"/>
      <c r="C8" s="823"/>
      <c r="D8" s="823"/>
      <c r="E8" s="823" t="s">
        <v>225</v>
      </c>
      <c r="F8" s="823"/>
      <c r="G8" s="823" t="s">
        <v>226</v>
      </c>
      <c r="H8" s="823"/>
      <c r="I8" s="823"/>
      <c r="J8" s="823"/>
      <c r="K8" s="823"/>
      <c r="L8" s="823"/>
    </row>
    <row r="9" spans="1:12" s="329" customFormat="1" ht="24.75" customHeight="1">
      <c r="A9" s="832"/>
      <c r="B9" s="833"/>
      <c r="C9" s="327" t="s">
        <v>227</v>
      </c>
      <c r="D9" s="327" t="s">
        <v>9</v>
      </c>
      <c r="E9" s="327" t="s">
        <v>3</v>
      </c>
      <c r="F9" s="327" t="s">
        <v>228</v>
      </c>
      <c r="G9" s="327" t="s">
        <v>3</v>
      </c>
      <c r="H9" s="327" t="s">
        <v>228</v>
      </c>
      <c r="I9" s="327" t="s">
        <v>3</v>
      </c>
      <c r="J9" s="327" t="s">
        <v>228</v>
      </c>
      <c r="K9" s="327" t="s">
        <v>3</v>
      </c>
      <c r="L9" s="327" t="s">
        <v>228</v>
      </c>
    </row>
    <row r="10" spans="1:12" s="331" customFormat="1" ht="15.75">
      <c r="A10" s="756" t="s">
        <v>6</v>
      </c>
      <c r="B10" s="757"/>
      <c r="C10" s="330">
        <v>1</v>
      </c>
      <c r="D10" s="330">
        <v>2</v>
      </c>
      <c r="E10" s="330">
        <v>3</v>
      </c>
      <c r="F10" s="330">
        <v>4</v>
      </c>
      <c r="G10" s="330">
        <v>5</v>
      </c>
      <c r="H10" s="330">
        <v>6</v>
      </c>
      <c r="I10" s="330">
        <v>7</v>
      </c>
      <c r="J10" s="330">
        <v>8</v>
      </c>
      <c r="K10" s="330">
        <v>9</v>
      </c>
      <c r="L10" s="330">
        <v>10</v>
      </c>
    </row>
    <row r="11" spans="1:12" s="331" customFormat="1" ht="30.75" customHeight="1">
      <c r="A11" s="746" t="s">
        <v>292</v>
      </c>
      <c r="B11" s="747"/>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49" t="s">
        <v>293</v>
      </c>
      <c r="B12" s="750"/>
      <c r="C12" s="249">
        <v>0</v>
      </c>
      <c r="D12" s="249">
        <v>0</v>
      </c>
      <c r="E12" s="249">
        <v>0</v>
      </c>
      <c r="F12" s="249">
        <v>0</v>
      </c>
      <c r="G12" s="249">
        <v>0</v>
      </c>
      <c r="H12" s="249">
        <v>0</v>
      </c>
      <c r="I12" s="249">
        <v>0</v>
      </c>
      <c r="J12" s="249">
        <v>0</v>
      </c>
      <c r="K12" s="249">
        <v>0</v>
      </c>
      <c r="L12" s="249">
        <v>0</v>
      </c>
    </row>
    <row r="13" spans="1:32" s="331" customFormat="1" ht="17.25" customHeight="1">
      <c r="A13" s="752" t="s">
        <v>30</v>
      </c>
      <c r="B13" s="720"/>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78</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262</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294</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265</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266</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267</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268</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273</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275</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276</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277</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279</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44" t="s">
        <v>280</v>
      </c>
      <c r="C28" s="744"/>
      <c r="D28" s="744"/>
      <c r="E28" s="204"/>
      <c r="F28" s="258"/>
      <c r="G28" s="258"/>
      <c r="H28" s="743" t="s">
        <v>280</v>
      </c>
      <c r="I28" s="743"/>
      <c r="J28" s="743"/>
      <c r="K28" s="743"/>
      <c r="L28" s="743"/>
      <c r="AG28" s="192" t="s">
        <v>281</v>
      </c>
      <c r="AI28" s="190">
        <f>82/88</f>
        <v>0.9318181818181818</v>
      </c>
    </row>
    <row r="29" spans="1:12" s="192" customFormat="1" ht="19.5" customHeight="1">
      <c r="A29" s="202"/>
      <c r="B29" s="745" t="s">
        <v>229</v>
      </c>
      <c r="C29" s="745"/>
      <c r="D29" s="745"/>
      <c r="E29" s="204"/>
      <c r="F29" s="205"/>
      <c r="G29" s="205"/>
      <c r="H29" s="748" t="s">
        <v>147</v>
      </c>
      <c r="I29" s="748"/>
      <c r="J29" s="748"/>
      <c r="K29" s="748"/>
      <c r="L29" s="748"/>
    </row>
    <row r="30" spans="1:12" s="196" customFormat="1" ht="15" customHeight="1">
      <c r="A30" s="202"/>
      <c r="B30" s="827"/>
      <c r="C30" s="827"/>
      <c r="D30" s="827"/>
      <c r="E30" s="204"/>
      <c r="F30" s="205"/>
      <c r="G30" s="205"/>
      <c r="H30" s="700"/>
      <c r="I30" s="700"/>
      <c r="J30" s="700"/>
      <c r="K30" s="700"/>
      <c r="L30" s="700"/>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34" t="s">
        <v>284</v>
      </c>
      <c r="C33" s="834"/>
      <c r="D33" s="834"/>
      <c r="E33" s="336"/>
      <c r="F33" s="336"/>
      <c r="G33" s="336"/>
      <c r="H33" s="336"/>
      <c r="I33" s="336"/>
      <c r="J33" s="337" t="s">
        <v>284</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26" t="s">
        <v>230</v>
      </c>
      <c r="C37" s="826"/>
      <c r="D37" s="826"/>
      <c r="E37" s="826"/>
      <c r="F37" s="826"/>
      <c r="G37" s="826"/>
      <c r="H37" s="826"/>
      <c r="I37" s="826"/>
      <c r="J37" s="826"/>
      <c r="K37" s="339"/>
      <c r="L37" s="294"/>
      <c r="M37" s="265"/>
      <c r="N37" s="265"/>
      <c r="O37" s="265"/>
    </row>
    <row r="38" spans="2:12" s="184" customFormat="1" ht="18.75" hidden="1">
      <c r="B38" s="236" t="s">
        <v>231</v>
      </c>
      <c r="C38" s="186"/>
      <c r="D38" s="186"/>
      <c r="E38" s="186"/>
      <c r="F38" s="186"/>
      <c r="G38" s="186"/>
      <c r="H38" s="186"/>
      <c r="I38" s="186"/>
      <c r="J38" s="186"/>
      <c r="K38" s="338"/>
      <c r="L38" s="186"/>
    </row>
    <row r="39" spans="2:12" ht="18.75" hidden="1">
      <c r="B39" s="340" t="s">
        <v>232</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597" t="s">
        <v>326</v>
      </c>
      <c r="C41" s="597"/>
      <c r="D41" s="597"/>
      <c r="E41" s="210"/>
      <c r="F41" s="210"/>
      <c r="G41" s="182"/>
      <c r="H41" s="598" t="s">
        <v>238</v>
      </c>
      <c r="I41" s="598"/>
      <c r="J41" s="598"/>
      <c r="K41" s="598"/>
      <c r="L41" s="598"/>
      <c r="M41" s="163"/>
    </row>
    <row r="42" spans="2:12" ht="18.75">
      <c r="B42" s="336"/>
      <c r="C42" s="336"/>
      <c r="D42" s="336"/>
      <c r="E42" s="336"/>
      <c r="F42" s="336"/>
      <c r="G42" s="336"/>
      <c r="H42" s="336"/>
      <c r="I42" s="336"/>
      <c r="J42" s="336"/>
      <c r="K42" s="336"/>
      <c r="L42" s="336"/>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35" t="s">
        <v>368</v>
      </c>
      <c r="M1" s="836"/>
      <c r="N1" s="836"/>
      <c r="O1" s="365"/>
      <c r="P1" s="365"/>
      <c r="Q1" s="365"/>
      <c r="R1" s="365"/>
      <c r="S1" s="365"/>
      <c r="T1" s="365"/>
      <c r="U1" s="365"/>
      <c r="V1" s="365"/>
      <c r="W1" s="365"/>
      <c r="X1" s="365"/>
      <c r="Y1" s="366"/>
    </row>
    <row r="2" spans="11:17" ht="34.5" customHeight="1">
      <c r="K2" s="349"/>
      <c r="L2" s="837" t="s">
        <v>375</v>
      </c>
      <c r="M2" s="838"/>
      <c r="N2" s="839"/>
      <c r="O2" s="29"/>
      <c r="P2" s="351"/>
      <c r="Q2" s="347"/>
    </row>
    <row r="3" spans="11:18" ht="31.5" customHeight="1">
      <c r="K3" s="349"/>
      <c r="L3" s="354" t="s">
        <v>384</v>
      </c>
      <c r="M3" s="355">
        <f>'06'!C11</f>
        <v>16804</v>
      </c>
      <c r="N3" s="355"/>
      <c r="O3" s="355"/>
      <c r="P3" s="352"/>
      <c r="Q3" s="348"/>
      <c r="R3" s="345"/>
    </row>
    <row r="4" spans="11:18" ht="30" customHeight="1">
      <c r="K4" s="349"/>
      <c r="L4" s="356" t="s">
        <v>369</v>
      </c>
      <c r="M4" s="357">
        <f>'06'!D11</f>
        <v>5844</v>
      </c>
      <c r="N4" s="355"/>
      <c r="O4" s="355"/>
      <c r="P4" s="352"/>
      <c r="Q4" s="348"/>
      <c r="R4" s="345"/>
    </row>
    <row r="5" spans="11:18" ht="31.5" customHeight="1">
      <c r="K5" s="349"/>
      <c r="L5" s="356" t="s">
        <v>370</v>
      </c>
      <c r="M5" s="357">
        <f>'06'!E11</f>
        <v>10960</v>
      </c>
      <c r="N5" s="355"/>
      <c r="O5" s="355"/>
      <c r="P5" s="352"/>
      <c r="Q5" s="348"/>
      <c r="R5" s="345"/>
    </row>
    <row r="6" spans="11:18" ht="27" customHeight="1">
      <c r="K6" s="349"/>
      <c r="L6" s="354" t="s">
        <v>371</v>
      </c>
      <c r="M6" s="355">
        <f>'06'!F11</f>
        <v>242</v>
      </c>
      <c r="N6" s="355"/>
      <c r="O6" s="355"/>
      <c r="P6" s="352"/>
      <c r="Q6" s="348"/>
      <c r="R6" s="345"/>
    </row>
    <row r="7" spans="11:18" s="342" customFormat="1" ht="30" customHeight="1">
      <c r="K7" s="350"/>
      <c r="L7" s="358" t="s">
        <v>386</v>
      </c>
      <c r="M7" s="355">
        <f>'06'!H11</f>
        <v>16562</v>
      </c>
      <c r="N7" s="355"/>
      <c r="O7" s="355"/>
      <c r="P7" s="352"/>
      <c r="Q7" s="348"/>
      <c r="R7" s="345"/>
    </row>
    <row r="8" spans="11:18" ht="30.75" customHeight="1">
      <c r="K8" s="349"/>
      <c r="L8" s="359" t="s">
        <v>385</v>
      </c>
      <c r="M8" s="360">
        <f>'[7]M6 Tong hop Viec CHV '!$C$12</f>
        <v>1489</v>
      </c>
      <c r="N8" s="355"/>
      <c r="O8" s="355"/>
      <c r="P8" s="352"/>
      <c r="Q8" s="348"/>
      <c r="R8" s="345"/>
    </row>
    <row r="9" spans="11:18" ht="33" customHeight="1">
      <c r="K9" s="349"/>
      <c r="L9" s="367" t="s">
        <v>388</v>
      </c>
      <c r="M9" s="368">
        <f>(M7-M8)/M8</f>
        <v>10.122901276024177</v>
      </c>
      <c r="N9" s="355"/>
      <c r="O9" s="355"/>
      <c r="P9" s="352"/>
      <c r="Q9" s="348"/>
      <c r="R9" s="345"/>
    </row>
    <row r="10" spans="11:18" ht="33" customHeight="1">
      <c r="K10" s="349"/>
      <c r="L10" s="354" t="s">
        <v>387</v>
      </c>
      <c r="M10" s="355">
        <f>'06'!I11</f>
        <v>14502</v>
      </c>
      <c r="N10" s="355" t="s">
        <v>372</v>
      </c>
      <c r="O10" s="361">
        <f>M10/M7</f>
        <v>0.8756188866078976</v>
      </c>
      <c r="P10" s="352"/>
      <c r="Q10" s="348"/>
      <c r="R10" s="345"/>
    </row>
    <row r="11" spans="11:18" ht="22.5" customHeight="1">
      <c r="K11" s="349"/>
      <c r="L11" s="354" t="s">
        <v>389</v>
      </c>
      <c r="M11" s="355">
        <f>'06'!Q11</f>
        <v>2060</v>
      </c>
      <c r="N11" s="355" t="s">
        <v>372</v>
      </c>
      <c r="O11" s="361">
        <f>M11/M7</f>
        <v>0.12438111339210241</v>
      </c>
      <c r="P11" s="352"/>
      <c r="Q11" s="348"/>
      <c r="R11" s="345"/>
    </row>
    <row r="12" spans="11:18" ht="34.5" customHeight="1">
      <c r="K12" s="349"/>
      <c r="L12" s="354" t="s">
        <v>390</v>
      </c>
      <c r="M12" s="355">
        <f>'06'!J11+'06'!K11</f>
        <v>9403</v>
      </c>
      <c r="N12" s="354"/>
      <c r="O12" s="354"/>
      <c r="P12" s="346"/>
      <c r="R12" s="346"/>
    </row>
    <row r="13" spans="11:18" ht="33.75" customHeight="1">
      <c r="K13" s="349"/>
      <c r="L13" s="354" t="s">
        <v>391</v>
      </c>
      <c r="M13" s="361">
        <f>M12/M7</f>
        <v>0.567745441371815</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392</v>
      </c>
      <c r="M16" s="360">
        <f>'[7]M6 Tong hop Viec CHV '!$H$12+'[7]M6 Tong hop Viec CHV '!$I$12+'[7]M6 Tong hop Viec CHV '!$K$12</f>
        <v>749</v>
      </c>
      <c r="N16" s="355"/>
      <c r="O16" s="355"/>
      <c r="P16" s="352"/>
      <c r="R16" s="346"/>
    </row>
    <row r="17" spans="11:18" ht="24.75" customHeight="1">
      <c r="K17" s="349"/>
      <c r="L17" s="367" t="s">
        <v>393</v>
      </c>
      <c r="M17" s="362">
        <f>M16/M8</f>
        <v>0.5030221625251847</v>
      </c>
      <c r="N17" s="355"/>
      <c r="O17" s="355"/>
      <c r="P17" s="352"/>
      <c r="R17" s="346"/>
    </row>
    <row r="18" spans="11:18" ht="26.25" customHeight="1">
      <c r="K18" s="349"/>
      <c r="L18" s="367" t="s">
        <v>373</v>
      </c>
      <c r="M18" s="368">
        <f>M13-M17</f>
        <v>0.06472327884663032</v>
      </c>
      <c r="N18" s="355"/>
      <c r="O18" s="355"/>
      <c r="P18" s="352"/>
      <c r="R18" s="346"/>
    </row>
    <row r="19" spans="11:18" ht="24.75" customHeight="1">
      <c r="K19" s="349"/>
      <c r="L19" s="354" t="s">
        <v>394</v>
      </c>
      <c r="M19" s="355">
        <f>'06'!J11</f>
        <v>9039</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395</v>
      </c>
      <c r="M26" s="361">
        <f>M19/'06'!I11</f>
        <v>0.6232933388498139</v>
      </c>
      <c r="N26" s="355"/>
      <c r="O26" s="355"/>
      <c r="P26" s="352"/>
      <c r="R26" s="346"/>
    </row>
    <row r="27" spans="11:18" ht="24.75" customHeight="1">
      <c r="K27" s="349"/>
      <c r="L27" s="359" t="s">
        <v>396</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397</v>
      </c>
      <c r="M30" s="361">
        <f>M26-M27</f>
        <v>-0.0493685316537833</v>
      </c>
      <c r="N30" s="355"/>
      <c r="O30" s="355"/>
      <c r="P30" s="352"/>
      <c r="R30" s="346"/>
    </row>
    <row r="31" spans="11:18" ht="24.75" customHeight="1">
      <c r="K31" s="349"/>
      <c r="L31" s="354" t="s">
        <v>398</v>
      </c>
      <c r="M31" s="355">
        <f>'06'!R11</f>
        <v>7159</v>
      </c>
      <c r="N31" s="355"/>
      <c r="O31" s="355"/>
      <c r="P31" s="352"/>
      <c r="R31" s="346"/>
    </row>
    <row r="32" spans="11:18" ht="24.75" customHeight="1">
      <c r="K32" s="349"/>
      <c r="L32" s="359" t="s">
        <v>399</v>
      </c>
      <c r="M32" s="360">
        <f>'[7]M6 Tong hop Viec CHV '!$R$12</f>
        <v>719</v>
      </c>
      <c r="N32" s="355"/>
      <c r="O32" s="355"/>
      <c r="P32" s="352"/>
      <c r="R32" s="346"/>
    </row>
    <row r="33" spans="11:18" ht="24.75" customHeight="1">
      <c r="K33" s="349"/>
      <c r="L33" s="367" t="s">
        <v>400</v>
      </c>
      <c r="M33" s="369">
        <f>M31-M32</f>
        <v>6440</v>
      </c>
      <c r="N33" s="369" t="s">
        <v>374</v>
      </c>
      <c r="O33" s="368">
        <f>(M31-M32)/M32</f>
        <v>8.956884561891515</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376</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401</v>
      </c>
      <c r="M42" s="355">
        <f>'07'!C11</f>
        <v>1337320713</v>
      </c>
      <c r="N42" s="355"/>
      <c r="O42" s="355"/>
      <c r="P42" s="346"/>
      <c r="R42" s="346"/>
    </row>
    <row r="43" spans="11:18" ht="24.75" customHeight="1">
      <c r="K43" s="349"/>
      <c r="L43" s="363" t="s">
        <v>98</v>
      </c>
      <c r="M43" s="355">
        <f>'07'!D11</f>
        <v>840762239</v>
      </c>
      <c r="N43" s="355"/>
      <c r="O43" s="355"/>
      <c r="P43" s="346"/>
      <c r="R43" s="346"/>
    </row>
    <row r="44" spans="11:18" ht="24.75" customHeight="1">
      <c r="K44" s="349"/>
      <c r="L44" s="363" t="s">
        <v>370</v>
      </c>
      <c r="M44" s="355">
        <f>'07'!E11</f>
        <v>496558474</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402</v>
      </c>
      <c r="M47" s="355">
        <f>'07'!F11</f>
        <v>24915600</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403</v>
      </c>
      <c r="M50" s="355">
        <f>'07'!H11</f>
        <v>1312405113</v>
      </c>
      <c r="N50" s="355"/>
      <c r="O50" s="355"/>
      <c r="P50" s="346"/>
      <c r="R50" s="346"/>
    </row>
    <row r="51" spans="11:18" ht="24.75" customHeight="1">
      <c r="K51" s="349"/>
      <c r="L51" s="364" t="s">
        <v>404</v>
      </c>
      <c r="M51" s="360">
        <f>'[7]M7 Thop tien CHV'!$C$12</f>
        <v>54227822.442</v>
      </c>
      <c r="N51" s="355"/>
      <c r="O51" s="355"/>
      <c r="P51" s="346"/>
      <c r="R51" s="346"/>
    </row>
    <row r="52" spans="11:18" ht="24.75" customHeight="1">
      <c r="K52" s="349"/>
      <c r="L52" s="377" t="s">
        <v>377</v>
      </c>
      <c r="M52" s="369">
        <f>M50-M51</f>
        <v>1258177290.558</v>
      </c>
      <c r="N52" s="355"/>
      <c r="O52" s="355"/>
      <c r="P52" s="346"/>
      <c r="R52" s="346"/>
    </row>
    <row r="53" spans="11:18" ht="24.75" customHeight="1">
      <c r="K53" s="349"/>
      <c r="L53" s="377" t="s">
        <v>378</v>
      </c>
      <c r="M53" s="368">
        <f>(M52/M51)</f>
        <v>23.201693040573375</v>
      </c>
      <c r="N53" s="355"/>
      <c r="O53" s="355"/>
      <c r="P53" s="346"/>
      <c r="R53" s="346"/>
    </row>
    <row r="54" spans="11:18" ht="24.75" customHeight="1">
      <c r="K54" s="349"/>
      <c r="L54" s="363" t="s">
        <v>405</v>
      </c>
      <c r="M54" s="355">
        <f>'07'!I11</f>
        <v>1034297044</v>
      </c>
      <c r="N54" s="355" t="s">
        <v>379</v>
      </c>
      <c r="O54" s="361">
        <f>'07'!I11/'07'!H11</f>
        <v>0.7880928181053193</v>
      </c>
      <c r="P54" s="346"/>
      <c r="R54" s="346"/>
    </row>
    <row r="55" spans="11:18" ht="24.75" customHeight="1">
      <c r="K55" s="349"/>
      <c r="L55" s="363" t="s">
        <v>406</v>
      </c>
      <c r="M55" s="355">
        <f>'07'!R11</f>
        <v>278108069</v>
      </c>
      <c r="N55" s="355" t="s">
        <v>379</v>
      </c>
      <c r="O55" s="361">
        <f>'07'!R11/'07'!H11</f>
        <v>0.21190718189468072</v>
      </c>
      <c r="P55" s="346"/>
      <c r="R55" s="346"/>
    </row>
    <row r="56" spans="11:18" ht="24.75" customHeight="1">
      <c r="K56" s="349"/>
      <c r="L56" s="363" t="s">
        <v>407</v>
      </c>
      <c r="M56" s="355">
        <f>'07'!J11+'07'!K11+'07'!L11</f>
        <v>310735073</v>
      </c>
      <c r="N56" s="355" t="s">
        <v>379</v>
      </c>
      <c r="O56" s="361">
        <f>M56/'07'!H11</f>
        <v>0.23676764889287658</v>
      </c>
      <c r="P56" s="346"/>
      <c r="R56" s="346"/>
    </row>
    <row r="57" spans="11:18" ht="24.75" customHeight="1">
      <c r="K57" s="349"/>
      <c r="L57" s="364" t="s">
        <v>408</v>
      </c>
      <c r="M57" s="360">
        <f>'[7]M7 Thop tien CHV'!$H$12+'[7]M7 Thop tien CHV'!$I$12+'[7]M7 Thop tien CHV'!$K$12</f>
        <v>2217726.5</v>
      </c>
      <c r="N57" s="360" t="s">
        <v>379</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409</v>
      </c>
      <c r="M60" s="368">
        <f>O56-O57</f>
        <v>0.19587117914486124</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410</v>
      </c>
      <c r="M63" s="355">
        <f>'07'!J11</f>
        <v>122352121</v>
      </c>
      <c r="N63" s="355" t="s">
        <v>380</v>
      </c>
      <c r="O63" s="361">
        <f>'07'!J11/'07'!I11</f>
        <v>0.11829495376571916</v>
      </c>
      <c r="P63" s="346"/>
      <c r="R63" s="346"/>
    </row>
    <row r="64" spans="11:16" ht="24.75" customHeight="1">
      <c r="K64" s="349"/>
      <c r="L64" s="364" t="s">
        <v>411</v>
      </c>
      <c r="M64" s="360">
        <f>'[7]M7 Thop tien CHV'!$H$12</f>
        <v>2212774.5</v>
      </c>
      <c r="N64" s="360" t="s">
        <v>381</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412</v>
      </c>
      <c r="M68" s="368">
        <f>O63-O64</f>
        <v>0.10405145244590551</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413</v>
      </c>
      <c r="M72" s="355">
        <f>'07'!S11</f>
        <v>1001670040</v>
      </c>
      <c r="N72" s="355"/>
      <c r="O72" s="355"/>
      <c r="P72" s="346"/>
    </row>
    <row r="73" spans="11:16" ht="24.75" customHeight="1">
      <c r="K73" s="349"/>
      <c r="L73" s="364" t="s">
        <v>414</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382</v>
      </c>
      <c r="M76" s="369">
        <f>M72-M73</f>
        <v>953543229.638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383</v>
      </c>
      <c r="M79" s="368">
        <f>M76/M73</f>
        <v>19.81313996222985</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2"/>
  <sheetViews>
    <sheetView zoomScalePageLayoutView="0" workbookViewId="0" topLeftCell="A1">
      <selection activeCell="B9" sqref="B9"/>
    </sheetView>
  </sheetViews>
  <sheetFormatPr defaultColWidth="9.00390625" defaultRowHeight="15.75"/>
  <cols>
    <col min="1" max="1" width="23.50390625" style="0" customWidth="1"/>
    <col min="2" max="2" width="66.125" style="0" customWidth="1"/>
  </cols>
  <sheetData>
    <row r="2" spans="1:2" ht="62.25" customHeight="1">
      <c r="A2" s="840" t="s">
        <v>429</v>
      </c>
      <c r="B2" s="840"/>
    </row>
    <row r="3" spans="1:2" ht="22.5" customHeight="1">
      <c r="A3" s="407" t="s">
        <v>416</v>
      </c>
      <c r="B3" s="413" t="s">
        <v>505</v>
      </c>
    </row>
    <row r="4" spans="1:2" ht="22.5" customHeight="1">
      <c r="A4" s="407" t="s">
        <v>415</v>
      </c>
      <c r="B4" s="408" t="s">
        <v>431</v>
      </c>
    </row>
    <row r="5" spans="1:2" ht="22.5" customHeight="1">
      <c r="A5" s="407" t="s">
        <v>417</v>
      </c>
      <c r="B5" s="411" t="s">
        <v>432</v>
      </c>
    </row>
    <row r="6" spans="1:2" ht="22.5" customHeight="1">
      <c r="A6" s="407" t="s">
        <v>418</v>
      </c>
      <c r="B6" s="411" t="s">
        <v>433</v>
      </c>
    </row>
    <row r="7" spans="1:2" ht="22.5" customHeight="1">
      <c r="A7" s="407" t="s">
        <v>419</v>
      </c>
      <c r="B7" s="414" t="s">
        <v>503</v>
      </c>
    </row>
    <row r="8" spans="1:2" ht="22.5" customHeight="1">
      <c r="A8" s="440"/>
      <c r="B8" s="441" t="s">
        <v>504</v>
      </c>
    </row>
    <row r="9" spans="1:2" ht="15.75">
      <c r="A9" s="409" t="s">
        <v>420</v>
      </c>
      <c r="B9" s="412" t="s">
        <v>506</v>
      </c>
    </row>
    <row r="11" spans="1:2" ht="62.25" customHeight="1">
      <c r="A11" s="841" t="s">
        <v>430</v>
      </c>
      <c r="B11" s="841"/>
    </row>
    <row r="12" spans="1:2" ht="15.75">
      <c r="A12" s="842" t="s">
        <v>428</v>
      </c>
      <c r="B12" s="842"/>
    </row>
  </sheetData>
  <sheetProtection/>
  <mergeCells count="3">
    <mergeCell ref="A2:B2"/>
    <mergeCell ref="A11:B11"/>
    <mergeCell ref="A12:B1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T86"/>
  <sheetViews>
    <sheetView showZeros="0" view="pageBreakPreview" zoomScaleSheetLayoutView="100" zoomScalePageLayoutView="0" workbookViewId="0" topLeftCell="A10">
      <selection activeCell="E42" sqref="E42"/>
    </sheetView>
  </sheetViews>
  <sheetFormatPr defaultColWidth="9.00390625" defaultRowHeight="15.75"/>
  <cols>
    <col min="1" max="1" width="3.50390625" style="23" customWidth="1"/>
    <col min="2" max="2" width="19.625" style="23" customWidth="1"/>
    <col min="3" max="3" width="10.125" style="23" customWidth="1"/>
    <col min="4" max="5" width="7.375" style="23" customWidth="1"/>
    <col min="6" max="6" width="7.25390625" style="23" customWidth="1"/>
    <col min="7" max="7" width="6.75390625" style="23" customWidth="1"/>
    <col min="8" max="8" width="8.875" style="23" customWidth="1"/>
    <col min="9" max="9" width="8.25390625" style="23" customWidth="1"/>
    <col min="10" max="10" width="8.125" style="23" customWidth="1"/>
    <col min="11" max="11" width="7.625" style="23" customWidth="1"/>
    <col min="12" max="12" width="7.875" style="23" customWidth="1"/>
    <col min="13" max="13" width="7.25390625" style="23" customWidth="1"/>
    <col min="14" max="14" width="7.125" style="23" customWidth="1"/>
    <col min="15" max="15" width="7.00390625" style="23" customWidth="1"/>
    <col min="16" max="16" width="6.75390625" style="23" customWidth="1"/>
    <col min="17" max="17" width="7.50390625" style="23" customWidth="1"/>
    <col min="18" max="18" width="7.75390625" style="23" customWidth="1"/>
    <col min="19" max="19" width="6.75390625" style="23" customWidth="1"/>
    <col min="20" max="16384" width="9.00390625" style="23" customWidth="1"/>
  </cols>
  <sheetData>
    <row r="1" spans="1:19" ht="20.25" customHeight="1">
      <c r="A1" s="387" t="s">
        <v>27</v>
      </c>
      <c r="B1" s="387"/>
      <c r="C1" s="387"/>
      <c r="E1" s="859" t="s">
        <v>64</v>
      </c>
      <c r="F1" s="859"/>
      <c r="G1" s="859"/>
      <c r="H1" s="859"/>
      <c r="I1" s="859"/>
      <c r="J1" s="859"/>
      <c r="K1" s="859"/>
      <c r="L1" s="859"/>
      <c r="M1" s="859"/>
      <c r="N1" s="859"/>
      <c r="O1" s="859"/>
      <c r="P1" s="378" t="s">
        <v>422</v>
      </c>
      <c r="Q1" s="378"/>
      <c r="R1" s="378"/>
      <c r="S1" s="378"/>
    </row>
    <row r="2" spans="1:19" ht="17.25" customHeight="1">
      <c r="A2" s="863" t="s">
        <v>234</v>
      </c>
      <c r="B2" s="863"/>
      <c r="C2" s="863"/>
      <c r="D2" s="863"/>
      <c r="E2" s="860" t="s">
        <v>34</v>
      </c>
      <c r="F2" s="860"/>
      <c r="G2" s="860"/>
      <c r="H2" s="860"/>
      <c r="I2" s="860"/>
      <c r="J2" s="860"/>
      <c r="K2" s="860"/>
      <c r="L2" s="860"/>
      <c r="M2" s="860"/>
      <c r="N2" s="860"/>
      <c r="O2" s="860"/>
      <c r="P2" s="864" t="str">
        <f>'Thong tin'!B4</f>
        <v>Cục THADS tỉnh Bình Thuận</v>
      </c>
      <c r="Q2" s="864"/>
      <c r="R2" s="864"/>
      <c r="S2" s="864"/>
    </row>
    <row r="3" spans="1:19" ht="19.5" customHeight="1">
      <c r="A3" s="863" t="s">
        <v>235</v>
      </c>
      <c r="B3" s="863"/>
      <c r="C3" s="863"/>
      <c r="D3" s="863"/>
      <c r="E3" s="861" t="str">
        <f>'Thong tin'!B3</f>
        <v>11 tháng / năm 2016</v>
      </c>
      <c r="F3" s="861"/>
      <c r="G3" s="861"/>
      <c r="H3" s="861"/>
      <c r="I3" s="861"/>
      <c r="J3" s="861"/>
      <c r="K3" s="861"/>
      <c r="L3" s="861"/>
      <c r="M3" s="861"/>
      <c r="N3" s="861"/>
      <c r="O3" s="861"/>
      <c r="P3" s="378" t="s">
        <v>423</v>
      </c>
      <c r="Q3" s="387"/>
      <c r="R3" s="378"/>
      <c r="S3" s="378"/>
    </row>
    <row r="4" spans="1:19" ht="14.25" customHeight="1">
      <c r="A4" s="381" t="s">
        <v>113</v>
      </c>
      <c r="B4" s="387"/>
      <c r="C4" s="387"/>
      <c r="D4" s="387"/>
      <c r="E4" s="387"/>
      <c r="F4" s="387"/>
      <c r="G4" s="387"/>
      <c r="H4" s="387"/>
      <c r="I4" s="387"/>
      <c r="J4" s="387"/>
      <c r="K4" s="387"/>
      <c r="L4" s="387"/>
      <c r="M4" s="387"/>
      <c r="N4" s="391"/>
      <c r="O4" s="391"/>
      <c r="P4" s="852" t="s">
        <v>297</v>
      </c>
      <c r="Q4" s="852"/>
      <c r="R4" s="852"/>
      <c r="S4" s="852"/>
    </row>
    <row r="5" spans="2:19" ht="21.75" customHeight="1">
      <c r="B5" s="385"/>
      <c r="C5" s="385"/>
      <c r="Q5" s="392" t="s">
        <v>233</v>
      </c>
      <c r="R5" s="393"/>
      <c r="S5" s="393"/>
    </row>
    <row r="6" spans="1:19" ht="19.5" customHeight="1">
      <c r="A6" s="853" t="s">
        <v>55</v>
      </c>
      <c r="B6" s="853"/>
      <c r="C6" s="855" t="s">
        <v>114</v>
      </c>
      <c r="D6" s="855"/>
      <c r="E6" s="855"/>
      <c r="F6" s="854" t="s">
        <v>99</v>
      </c>
      <c r="G6" s="854" t="s">
        <v>115</v>
      </c>
      <c r="H6" s="862" t="s">
        <v>100</v>
      </c>
      <c r="I6" s="862"/>
      <c r="J6" s="862"/>
      <c r="K6" s="862"/>
      <c r="L6" s="862"/>
      <c r="M6" s="862"/>
      <c r="N6" s="862"/>
      <c r="O6" s="862"/>
      <c r="P6" s="862"/>
      <c r="Q6" s="862"/>
      <c r="R6" s="855" t="s">
        <v>239</v>
      </c>
      <c r="S6" s="855" t="s">
        <v>425</v>
      </c>
    </row>
    <row r="7" spans="1:19" s="378" customFormat="1" ht="27" customHeight="1">
      <c r="A7" s="853"/>
      <c r="B7" s="853"/>
      <c r="C7" s="855" t="s">
        <v>42</v>
      </c>
      <c r="D7" s="856" t="s">
        <v>7</v>
      </c>
      <c r="E7" s="856"/>
      <c r="F7" s="854"/>
      <c r="G7" s="854"/>
      <c r="H7" s="854" t="s">
        <v>100</v>
      </c>
      <c r="I7" s="855" t="s">
        <v>101</v>
      </c>
      <c r="J7" s="855"/>
      <c r="K7" s="855"/>
      <c r="L7" s="855"/>
      <c r="M7" s="855"/>
      <c r="N7" s="855"/>
      <c r="O7" s="855"/>
      <c r="P7" s="855"/>
      <c r="Q7" s="854" t="s">
        <v>110</v>
      </c>
      <c r="R7" s="855"/>
      <c r="S7" s="855"/>
    </row>
    <row r="8" spans="1:19" ht="21.75" customHeight="1">
      <c r="A8" s="853"/>
      <c r="B8" s="853"/>
      <c r="C8" s="855"/>
      <c r="D8" s="856" t="s">
        <v>117</v>
      </c>
      <c r="E8" s="856" t="s">
        <v>118</v>
      </c>
      <c r="F8" s="854"/>
      <c r="G8" s="854"/>
      <c r="H8" s="854"/>
      <c r="I8" s="854" t="s">
        <v>424</v>
      </c>
      <c r="J8" s="856" t="s">
        <v>7</v>
      </c>
      <c r="K8" s="856"/>
      <c r="L8" s="856"/>
      <c r="M8" s="856"/>
      <c r="N8" s="856"/>
      <c r="O8" s="856"/>
      <c r="P8" s="856"/>
      <c r="Q8" s="854"/>
      <c r="R8" s="855"/>
      <c r="S8" s="855"/>
    </row>
    <row r="9" spans="1:19" ht="84" customHeight="1">
      <c r="A9" s="853"/>
      <c r="B9" s="853"/>
      <c r="C9" s="855"/>
      <c r="D9" s="856"/>
      <c r="E9" s="856"/>
      <c r="F9" s="854"/>
      <c r="G9" s="854"/>
      <c r="H9" s="854"/>
      <c r="I9" s="854"/>
      <c r="J9" s="394" t="s">
        <v>119</v>
      </c>
      <c r="K9" s="394" t="s">
        <v>120</v>
      </c>
      <c r="L9" s="395" t="s">
        <v>103</v>
      </c>
      <c r="M9" s="395" t="s">
        <v>121</v>
      </c>
      <c r="N9" s="395" t="s">
        <v>106</v>
      </c>
      <c r="O9" s="395" t="s">
        <v>240</v>
      </c>
      <c r="P9" s="395" t="s">
        <v>109</v>
      </c>
      <c r="Q9" s="854"/>
      <c r="R9" s="855"/>
      <c r="S9" s="855"/>
    </row>
    <row r="10" spans="1:19" ht="22.5" customHeight="1">
      <c r="A10" s="846" t="s">
        <v>6</v>
      </c>
      <c r="B10" s="847"/>
      <c r="C10" s="396">
        <v>1</v>
      </c>
      <c r="D10" s="396">
        <v>2</v>
      </c>
      <c r="E10" s="396">
        <v>3</v>
      </c>
      <c r="F10" s="396">
        <v>4</v>
      </c>
      <c r="G10" s="396">
        <v>5</v>
      </c>
      <c r="H10" s="396">
        <v>6</v>
      </c>
      <c r="I10" s="396">
        <v>7</v>
      </c>
      <c r="J10" s="396">
        <v>8</v>
      </c>
      <c r="K10" s="396">
        <v>9</v>
      </c>
      <c r="L10" s="396">
        <v>10</v>
      </c>
      <c r="M10" s="396">
        <v>11</v>
      </c>
      <c r="N10" s="396">
        <v>12</v>
      </c>
      <c r="O10" s="396">
        <v>13</v>
      </c>
      <c r="P10" s="396">
        <v>14</v>
      </c>
      <c r="Q10" s="396">
        <v>15</v>
      </c>
      <c r="R10" s="396">
        <v>16</v>
      </c>
      <c r="S10" s="397">
        <v>17</v>
      </c>
    </row>
    <row r="11" spans="1:20" ht="25.5" customHeight="1">
      <c r="A11" s="849" t="s">
        <v>30</v>
      </c>
      <c r="B11" s="850"/>
      <c r="C11" s="459">
        <f>C12+C25</f>
        <v>16804</v>
      </c>
      <c r="D11" s="459">
        <f aca="true" t="shared" si="0" ref="D11:R11">D12+D25</f>
        <v>5844</v>
      </c>
      <c r="E11" s="459">
        <f t="shared" si="0"/>
        <v>10960</v>
      </c>
      <c r="F11" s="459">
        <f t="shared" si="0"/>
        <v>242</v>
      </c>
      <c r="G11" s="459">
        <f t="shared" si="0"/>
        <v>39</v>
      </c>
      <c r="H11" s="459">
        <f t="shared" si="0"/>
        <v>16562</v>
      </c>
      <c r="I11" s="459">
        <f t="shared" si="0"/>
        <v>14502</v>
      </c>
      <c r="J11" s="459">
        <f t="shared" si="0"/>
        <v>9039</v>
      </c>
      <c r="K11" s="459">
        <f t="shared" si="0"/>
        <v>364</v>
      </c>
      <c r="L11" s="459">
        <f t="shared" si="0"/>
        <v>4654</v>
      </c>
      <c r="M11" s="459">
        <f t="shared" si="0"/>
        <v>106</v>
      </c>
      <c r="N11" s="459">
        <f t="shared" si="0"/>
        <v>17</v>
      </c>
      <c r="O11" s="459">
        <f t="shared" si="0"/>
        <v>11</v>
      </c>
      <c r="P11" s="459">
        <f t="shared" si="0"/>
        <v>311</v>
      </c>
      <c r="Q11" s="459">
        <f t="shared" si="0"/>
        <v>2060</v>
      </c>
      <c r="R11" s="459">
        <f t="shared" si="0"/>
        <v>7159</v>
      </c>
      <c r="S11" s="415">
        <f>(J11+K11)/I11*100</f>
        <v>64.83933250586126</v>
      </c>
      <c r="T11" s="442">
        <f>Q11+I11+F11-C11</f>
        <v>0</v>
      </c>
    </row>
    <row r="12" spans="1:20" ht="25.5" customHeight="1">
      <c r="A12" s="416" t="s">
        <v>0</v>
      </c>
      <c r="B12" s="417" t="s">
        <v>434</v>
      </c>
      <c r="C12" s="459">
        <f>SUM(C13:C24)</f>
        <v>476</v>
      </c>
      <c r="D12" s="459">
        <f aca="true" t="shared" si="1" ref="D12:Q12">SUM(D13:D24)</f>
        <v>340</v>
      </c>
      <c r="E12" s="459">
        <f t="shared" si="1"/>
        <v>136</v>
      </c>
      <c r="F12" s="459">
        <f t="shared" si="1"/>
        <v>13</v>
      </c>
      <c r="G12" s="459">
        <f t="shared" si="1"/>
        <v>0</v>
      </c>
      <c r="H12" s="459">
        <f t="shared" si="1"/>
        <v>463</v>
      </c>
      <c r="I12" s="459">
        <f t="shared" si="1"/>
        <v>358</v>
      </c>
      <c r="J12" s="459">
        <f t="shared" si="1"/>
        <v>117</v>
      </c>
      <c r="K12" s="459">
        <f t="shared" si="1"/>
        <v>15</v>
      </c>
      <c r="L12" s="459">
        <f t="shared" si="1"/>
        <v>200</v>
      </c>
      <c r="M12" s="459">
        <f t="shared" si="1"/>
        <v>8</v>
      </c>
      <c r="N12" s="459">
        <f t="shared" si="1"/>
        <v>2</v>
      </c>
      <c r="O12" s="459">
        <f t="shared" si="1"/>
        <v>0</v>
      </c>
      <c r="P12" s="459">
        <f t="shared" si="1"/>
        <v>16</v>
      </c>
      <c r="Q12" s="459">
        <f t="shared" si="1"/>
        <v>105</v>
      </c>
      <c r="R12" s="459">
        <f>L12+M12+N12+O12+P12+Q12</f>
        <v>331</v>
      </c>
      <c r="S12" s="415">
        <f>(J12+K12)/I12*100</f>
        <v>36.87150837988827</v>
      </c>
      <c r="T12" s="442">
        <f aca="true" t="shared" si="2" ref="T12:T74">Q12+I12+F12-C12</f>
        <v>0</v>
      </c>
    </row>
    <row r="13" spans="1:20" ht="21.75" customHeight="1">
      <c r="A13" s="418" t="s">
        <v>43</v>
      </c>
      <c r="B13" s="453" t="s">
        <v>433</v>
      </c>
      <c r="C13" s="459">
        <f>D13+E13</f>
        <v>2</v>
      </c>
      <c r="D13" s="473">
        <v>0</v>
      </c>
      <c r="E13" s="473">
        <v>2</v>
      </c>
      <c r="F13" s="474">
        <v>0</v>
      </c>
      <c r="G13" s="474">
        <v>0</v>
      </c>
      <c r="H13" s="459">
        <f>I13+Q13</f>
        <v>2</v>
      </c>
      <c r="I13" s="459">
        <f>J13+K13+L13+M13+N13+O13+P13</f>
        <v>2</v>
      </c>
      <c r="J13" s="473">
        <v>2</v>
      </c>
      <c r="K13" s="473">
        <v>0</v>
      </c>
      <c r="L13" s="473">
        <v>0</v>
      </c>
      <c r="M13" s="473">
        <v>0</v>
      </c>
      <c r="N13" s="473">
        <v>0</v>
      </c>
      <c r="O13" s="473">
        <v>0</v>
      </c>
      <c r="P13" s="475">
        <v>0</v>
      </c>
      <c r="Q13" s="481">
        <v>0</v>
      </c>
      <c r="R13" s="482">
        <f>L13+M13+N13+O13+P13+Q13</f>
        <v>0</v>
      </c>
      <c r="S13" s="419">
        <f>(J13+K13)/I13*100</f>
        <v>100</v>
      </c>
      <c r="T13" s="442">
        <f t="shared" si="2"/>
        <v>0</v>
      </c>
    </row>
    <row r="14" spans="1:20" ht="21.75" customHeight="1">
      <c r="A14" s="418" t="s">
        <v>44</v>
      </c>
      <c r="B14" s="453" t="s">
        <v>435</v>
      </c>
      <c r="C14" s="459">
        <f>D14+E14</f>
        <v>17</v>
      </c>
      <c r="D14" s="473">
        <v>3</v>
      </c>
      <c r="E14" s="473">
        <v>14</v>
      </c>
      <c r="F14" s="474">
        <v>0</v>
      </c>
      <c r="G14" s="474">
        <v>0</v>
      </c>
      <c r="H14" s="459">
        <f>I14+Q14</f>
        <v>17</v>
      </c>
      <c r="I14" s="459">
        <f>J14+K14+L14+M14+N14+O14+P14</f>
        <v>16</v>
      </c>
      <c r="J14" s="473">
        <v>7</v>
      </c>
      <c r="K14" s="473">
        <v>0</v>
      </c>
      <c r="L14" s="473">
        <v>9</v>
      </c>
      <c r="M14" s="473">
        <v>0</v>
      </c>
      <c r="N14" s="473">
        <v>0</v>
      </c>
      <c r="O14" s="473">
        <v>0</v>
      </c>
      <c r="P14" s="475">
        <v>0</v>
      </c>
      <c r="Q14" s="481">
        <v>1</v>
      </c>
      <c r="R14" s="482">
        <f>L14+M14+N14+O14+P14+Q14</f>
        <v>10</v>
      </c>
      <c r="S14" s="419">
        <f>(J14+K14)/I14*100</f>
        <v>43.75</v>
      </c>
      <c r="T14" s="442">
        <f t="shared" si="2"/>
        <v>0</v>
      </c>
    </row>
    <row r="15" spans="1:20" ht="23.25" customHeight="1">
      <c r="A15" s="418" t="s">
        <v>47</v>
      </c>
      <c r="B15" s="453" t="s">
        <v>436</v>
      </c>
      <c r="C15" s="459">
        <f>D15+E15</f>
        <v>6</v>
      </c>
      <c r="D15" s="473">
        <v>0</v>
      </c>
      <c r="E15" s="473">
        <v>6</v>
      </c>
      <c r="F15" s="474">
        <v>0</v>
      </c>
      <c r="G15" s="474">
        <v>0</v>
      </c>
      <c r="H15" s="459">
        <f>I15+Q15</f>
        <v>6</v>
      </c>
      <c r="I15" s="459">
        <f>J15+K15+L15+M15+N15+O15+P15</f>
        <v>6</v>
      </c>
      <c r="J15" s="473">
        <v>3</v>
      </c>
      <c r="K15" s="473">
        <v>0</v>
      </c>
      <c r="L15" s="473">
        <v>3</v>
      </c>
      <c r="M15" s="473">
        <v>0</v>
      </c>
      <c r="N15" s="473">
        <v>0</v>
      </c>
      <c r="O15" s="473">
        <v>0</v>
      </c>
      <c r="P15" s="475">
        <v>0</v>
      </c>
      <c r="Q15" s="481">
        <v>0</v>
      </c>
      <c r="R15" s="482">
        <f>L15+M15+N15+O15+P15+Q15</f>
        <v>3</v>
      </c>
      <c r="S15" s="419">
        <f>(J15+K15)/I15*100</f>
        <v>50</v>
      </c>
      <c r="T15" s="442">
        <f t="shared" si="2"/>
        <v>0</v>
      </c>
    </row>
    <row r="16" spans="1:20" ht="25.5" customHeight="1">
      <c r="A16" s="418" t="s">
        <v>56</v>
      </c>
      <c r="B16" s="453" t="s">
        <v>437</v>
      </c>
      <c r="C16" s="459">
        <f aca="true" t="shared" si="3" ref="C16:C24">D16+E16</f>
        <v>65</v>
      </c>
      <c r="D16" s="473">
        <v>60</v>
      </c>
      <c r="E16" s="473">
        <v>5</v>
      </c>
      <c r="F16" s="474">
        <v>1</v>
      </c>
      <c r="G16" s="474">
        <v>0</v>
      </c>
      <c r="H16" s="459">
        <f aca="true" t="shared" si="4" ref="H16:H24">I16+Q16</f>
        <v>64</v>
      </c>
      <c r="I16" s="459">
        <f aca="true" t="shared" si="5" ref="I16:I24">J16+K16+L16+M16+N16+O16+P16</f>
        <v>52</v>
      </c>
      <c r="J16" s="473">
        <v>20</v>
      </c>
      <c r="K16" s="473">
        <v>8</v>
      </c>
      <c r="L16" s="473">
        <v>24</v>
      </c>
      <c r="M16" s="473">
        <v>0</v>
      </c>
      <c r="N16" s="473">
        <v>0</v>
      </c>
      <c r="O16" s="473">
        <v>0</v>
      </c>
      <c r="P16" s="475">
        <v>0</v>
      </c>
      <c r="Q16" s="481">
        <v>12</v>
      </c>
      <c r="R16" s="482">
        <f aca="true" t="shared" si="6" ref="R16:R24">L16+M16+N16+O16+P16+Q16</f>
        <v>36</v>
      </c>
      <c r="S16" s="419">
        <f aca="true" t="shared" si="7" ref="S16:S77">(J16+K16)/I16*100</f>
        <v>53.84615384615385</v>
      </c>
      <c r="T16" s="442">
        <f t="shared" si="2"/>
        <v>0</v>
      </c>
    </row>
    <row r="17" spans="1:20" ht="25.5" customHeight="1">
      <c r="A17" s="418" t="s">
        <v>57</v>
      </c>
      <c r="B17" s="453" t="s">
        <v>438</v>
      </c>
      <c r="C17" s="459">
        <f t="shared" si="3"/>
        <v>52</v>
      </c>
      <c r="D17" s="473">
        <v>38</v>
      </c>
      <c r="E17" s="473">
        <v>14</v>
      </c>
      <c r="F17" s="474">
        <v>3</v>
      </c>
      <c r="G17" s="474">
        <v>0</v>
      </c>
      <c r="H17" s="459">
        <f t="shared" si="4"/>
        <v>49</v>
      </c>
      <c r="I17" s="459">
        <f t="shared" si="5"/>
        <v>36</v>
      </c>
      <c r="J17" s="473">
        <v>14</v>
      </c>
      <c r="K17" s="473">
        <v>0</v>
      </c>
      <c r="L17" s="473">
        <v>12</v>
      </c>
      <c r="M17" s="473">
        <v>2</v>
      </c>
      <c r="N17" s="473">
        <v>0</v>
      </c>
      <c r="O17" s="473">
        <v>0</v>
      </c>
      <c r="P17" s="475">
        <v>8</v>
      </c>
      <c r="Q17" s="481">
        <v>13</v>
      </c>
      <c r="R17" s="482">
        <f t="shared" si="6"/>
        <v>35</v>
      </c>
      <c r="S17" s="419">
        <f t="shared" si="7"/>
        <v>38.88888888888889</v>
      </c>
      <c r="T17" s="442">
        <f t="shared" si="2"/>
        <v>0</v>
      </c>
    </row>
    <row r="18" spans="1:20" ht="25.5" customHeight="1">
      <c r="A18" s="418" t="s">
        <v>58</v>
      </c>
      <c r="B18" s="453" t="s">
        <v>439</v>
      </c>
      <c r="C18" s="459">
        <f t="shared" si="3"/>
        <v>21</v>
      </c>
      <c r="D18" s="473">
        <v>19</v>
      </c>
      <c r="E18" s="473">
        <v>2</v>
      </c>
      <c r="F18" s="474">
        <v>2</v>
      </c>
      <c r="G18" s="474">
        <v>0</v>
      </c>
      <c r="H18" s="459">
        <f t="shared" si="4"/>
        <v>19</v>
      </c>
      <c r="I18" s="459">
        <f t="shared" si="5"/>
        <v>12</v>
      </c>
      <c r="J18" s="473">
        <v>3</v>
      </c>
      <c r="K18" s="473">
        <v>0</v>
      </c>
      <c r="L18" s="473">
        <v>9</v>
      </c>
      <c r="M18" s="473">
        <v>0</v>
      </c>
      <c r="N18" s="473">
        <v>0</v>
      </c>
      <c r="O18" s="473">
        <v>0</v>
      </c>
      <c r="P18" s="475">
        <v>0</v>
      </c>
      <c r="Q18" s="481">
        <v>7</v>
      </c>
      <c r="R18" s="482">
        <f t="shared" si="6"/>
        <v>16</v>
      </c>
      <c r="S18" s="419">
        <f t="shared" si="7"/>
        <v>25</v>
      </c>
      <c r="T18" s="442">
        <f t="shared" si="2"/>
        <v>0</v>
      </c>
    </row>
    <row r="19" spans="1:20" ht="25.5" customHeight="1">
      <c r="A19" s="418" t="s">
        <v>59</v>
      </c>
      <c r="B19" s="453" t="s">
        <v>440</v>
      </c>
      <c r="C19" s="459">
        <f t="shared" si="3"/>
        <v>71</v>
      </c>
      <c r="D19" s="473">
        <v>49</v>
      </c>
      <c r="E19" s="473">
        <v>22</v>
      </c>
      <c r="F19" s="474">
        <v>1</v>
      </c>
      <c r="G19" s="474">
        <v>0</v>
      </c>
      <c r="H19" s="459">
        <f t="shared" si="4"/>
        <v>70</v>
      </c>
      <c r="I19" s="459">
        <f t="shared" si="5"/>
        <v>56</v>
      </c>
      <c r="J19" s="473">
        <v>10</v>
      </c>
      <c r="K19" s="473">
        <v>3</v>
      </c>
      <c r="L19" s="473">
        <v>39</v>
      </c>
      <c r="M19" s="473">
        <v>2</v>
      </c>
      <c r="N19" s="473">
        <v>2</v>
      </c>
      <c r="O19" s="473">
        <v>0</v>
      </c>
      <c r="P19" s="475">
        <v>0</v>
      </c>
      <c r="Q19" s="481">
        <v>14</v>
      </c>
      <c r="R19" s="482">
        <f t="shared" si="6"/>
        <v>57</v>
      </c>
      <c r="S19" s="419">
        <f t="shared" si="7"/>
        <v>23.214285714285715</v>
      </c>
      <c r="T19" s="442">
        <f t="shared" si="2"/>
        <v>0</v>
      </c>
    </row>
    <row r="20" spans="1:20" ht="25.5" customHeight="1">
      <c r="A20" s="418" t="s">
        <v>60</v>
      </c>
      <c r="B20" s="483" t="s">
        <v>441</v>
      </c>
      <c r="C20" s="459">
        <f t="shared" si="3"/>
        <v>35</v>
      </c>
      <c r="D20" s="473">
        <v>30</v>
      </c>
      <c r="E20" s="473">
        <v>5</v>
      </c>
      <c r="F20" s="474">
        <v>0</v>
      </c>
      <c r="G20" s="474">
        <v>0</v>
      </c>
      <c r="H20" s="459">
        <f t="shared" si="4"/>
        <v>35</v>
      </c>
      <c r="I20" s="459">
        <f t="shared" si="5"/>
        <v>28</v>
      </c>
      <c r="J20" s="473">
        <v>7</v>
      </c>
      <c r="K20" s="473">
        <v>0</v>
      </c>
      <c r="L20" s="473">
        <v>20</v>
      </c>
      <c r="M20" s="473">
        <v>1</v>
      </c>
      <c r="N20" s="473">
        <v>0</v>
      </c>
      <c r="O20" s="473">
        <v>0</v>
      </c>
      <c r="P20" s="475">
        <v>0</v>
      </c>
      <c r="Q20" s="481">
        <v>7</v>
      </c>
      <c r="R20" s="482">
        <f t="shared" si="6"/>
        <v>28</v>
      </c>
      <c r="S20" s="419">
        <f t="shared" si="7"/>
        <v>25</v>
      </c>
      <c r="T20" s="442">
        <f t="shared" si="2"/>
        <v>0</v>
      </c>
    </row>
    <row r="21" spans="1:20" ht="25.5" customHeight="1">
      <c r="A21" s="418" t="s">
        <v>61</v>
      </c>
      <c r="B21" s="483" t="s">
        <v>442</v>
      </c>
      <c r="C21" s="459">
        <f t="shared" si="3"/>
        <v>27</v>
      </c>
      <c r="D21" s="473">
        <v>17</v>
      </c>
      <c r="E21" s="473">
        <v>10</v>
      </c>
      <c r="F21" s="474">
        <v>2</v>
      </c>
      <c r="G21" s="474">
        <v>0</v>
      </c>
      <c r="H21" s="459">
        <f t="shared" si="4"/>
        <v>25</v>
      </c>
      <c r="I21" s="459">
        <f t="shared" si="5"/>
        <v>23</v>
      </c>
      <c r="J21" s="473">
        <v>13</v>
      </c>
      <c r="K21" s="473"/>
      <c r="L21" s="473">
        <v>10</v>
      </c>
      <c r="M21" s="473">
        <v>0</v>
      </c>
      <c r="N21" s="473">
        <v>0</v>
      </c>
      <c r="O21" s="473">
        <v>0</v>
      </c>
      <c r="P21" s="475">
        <v>0</v>
      </c>
      <c r="Q21" s="481">
        <v>2</v>
      </c>
      <c r="R21" s="482">
        <f t="shared" si="6"/>
        <v>12</v>
      </c>
      <c r="S21" s="419">
        <f t="shared" si="7"/>
        <v>56.52173913043478</v>
      </c>
      <c r="T21" s="442">
        <f t="shared" si="2"/>
        <v>0</v>
      </c>
    </row>
    <row r="22" spans="1:20" ht="25.5" customHeight="1">
      <c r="A22" s="418" t="s">
        <v>81</v>
      </c>
      <c r="B22" s="453" t="s">
        <v>443</v>
      </c>
      <c r="C22" s="459">
        <f t="shared" si="3"/>
        <v>64</v>
      </c>
      <c r="D22" s="473">
        <v>51</v>
      </c>
      <c r="E22" s="473">
        <v>13</v>
      </c>
      <c r="F22" s="474">
        <v>2</v>
      </c>
      <c r="G22" s="474">
        <v>0</v>
      </c>
      <c r="H22" s="459">
        <f t="shared" si="4"/>
        <v>62</v>
      </c>
      <c r="I22" s="459">
        <f t="shared" si="5"/>
        <v>31</v>
      </c>
      <c r="J22" s="473">
        <v>10</v>
      </c>
      <c r="K22" s="473">
        <v>0</v>
      </c>
      <c r="L22" s="473">
        <v>11</v>
      </c>
      <c r="M22" s="473">
        <v>2</v>
      </c>
      <c r="N22" s="473">
        <v>0</v>
      </c>
      <c r="O22" s="473">
        <v>0</v>
      </c>
      <c r="P22" s="475">
        <v>8</v>
      </c>
      <c r="Q22" s="481">
        <v>31</v>
      </c>
      <c r="R22" s="482">
        <f t="shared" si="6"/>
        <v>52</v>
      </c>
      <c r="S22" s="419">
        <f t="shared" si="7"/>
        <v>32.25806451612903</v>
      </c>
      <c r="T22" s="442">
        <f t="shared" si="2"/>
        <v>0</v>
      </c>
    </row>
    <row r="23" spans="1:20" ht="24.75" customHeight="1">
      <c r="A23" s="418" t="s">
        <v>82</v>
      </c>
      <c r="B23" s="453" t="s">
        <v>444</v>
      </c>
      <c r="C23" s="459">
        <f t="shared" si="3"/>
        <v>67</v>
      </c>
      <c r="D23" s="473">
        <v>49</v>
      </c>
      <c r="E23" s="473">
        <v>18</v>
      </c>
      <c r="F23" s="474">
        <v>0</v>
      </c>
      <c r="G23" s="474">
        <v>0</v>
      </c>
      <c r="H23" s="459">
        <f t="shared" si="4"/>
        <v>67</v>
      </c>
      <c r="I23" s="459">
        <f t="shared" si="5"/>
        <v>52</v>
      </c>
      <c r="J23" s="473">
        <v>17</v>
      </c>
      <c r="K23" s="473">
        <v>1</v>
      </c>
      <c r="L23" s="473">
        <v>34</v>
      </c>
      <c r="M23" s="473">
        <v>0</v>
      </c>
      <c r="N23" s="473">
        <v>0</v>
      </c>
      <c r="O23" s="473">
        <v>0</v>
      </c>
      <c r="P23" s="475">
        <v>0</v>
      </c>
      <c r="Q23" s="481">
        <v>15</v>
      </c>
      <c r="R23" s="482">
        <f t="shared" si="6"/>
        <v>49</v>
      </c>
      <c r="S23" s="419">
        <f t="shared" si="7"/>
        <v>34.61538461538461</v>
      </c>
      <c r="T23" s="442">
        <f t="shared" si="2"/>
        <v>0</v>
      </c>
    </row>
    <row r="24" spans="1:20" ht="24.75" customHeight="1" thickBot="1">
      <c r="A24" s="420" t="s">
        <v>83</v>
      </c>
      <c r="B24" s="455" t="s">
        <v>445</v>
      </c>
      <c r="C24" s="467">
        <f t="shared" si="3"/>
        <v>49</v>
      </c>
      <c r="D24" s="477">
        <v>24</v>
      </c>
      <c r="E24" s="477">
        <v>25</v>
      </c>
      <c r="F24" s="478">
        <v>2</v>
      </c>
      <c r="G24" s="478">
        <v>0</v>
      </c>
      <c r="H24" s="467">
        <f t="shared" si="4"/>
        <v>47</v>
      </c>
      <c r="I24" s="467">
        <f t="shared" si="5"/>
        <v>44</v>
      </c>
      <c r="J24" s="477">
        <v>11</v>
      </c>
      <c r="K24" s="477">
        <v>3</v>
      </c>
      <c r="L24" s="477">
        <v>29</v>
      </c>
      <c r="M24" s="477">
        <v>1</v>
      </c>
      <c r="N24" s="477">
        <v>0</v>
      </c>
      <c r="O24" s="477">
        <v>0</v>
      </c>
      <c r="P24" s="479">
        <v>0</v>
      </c>
      <c r="Q24" s="484">
        <v>3</v>
      </c>
      <c r="R24" s="472">
        <f t="shared" si="6"/>
        <v>33</v>
      </c>
      <c r="S24" s="421">
        <f t="shared" si="7"/>
        <v>31.818181818181817</v>
      </c>
      <c r="T24" s="442">
        <f t="shared" si="2"/>
        <v>0</v>
      </c>
    </row>
    <row r="25" spans="1:20" ht="24.75" customHeight="1" thickTop="1">
      <c r="A25" s="422" t="s">
        <v>1</v>
      </c>
      <c r="B25" s="423" t="s">
        <v>17</v>
      </c>
      <c r="C25" s="460">
        <f aca="true" t="shared" si="8" ref="C25:Q25">C26+C37+C42+C48+C53+C57+C60+C66+C71+C75</f>
        <v>16328</v>
      </c>
      <c r="D25" s="460">
        <f t="shared" si="8"/>
        <v>5504</v>
      </c>
      <c r="E25" s="460">
        <f t="shared" si="8"/>
        <v>10824</v>
      </c>
      <c r="F25" s="460">
        <f t="shared" si="8"/>
        <v>229</v>
      </c>
      <c r="G25" s="460">
        <f t="shared" si="8"/>
        <v>39</v>
      </c>
      <c r="H25" s="460">
        <f t="shared" si="8"/>
        <v>16099</v>
      </c>
      <c r="I25" s="460">
        <f t="shared" si="8"/>
        <v>14144</v>
      </c>
      <c r="J25" s="460">
        <f t="shared" si="8"/>
        <v>8922</v>
      </c>
      <c r="K25" s="460">
        <f t="shared" si="8"/>
        <v>349</v>
      </c>
      <c r="L25" s="460">
        <f t="shared" si="8"/>
        <v>4454</v>
      </c>
      <c r="M25" s="460">
        <f t="shared" si="8"/>
        <v>98</v>
      </c>
      <c r="N25" s="460">
        <f t="shared" si="8"/>
        <v>15</v>
      </c>
      <c r="O25" s="460">
        <f t="shared" si="8"/>
        <v>11</v>
      </c>
      <c r="P25" s="460">
        <f t="shared" si="8"/>
        <v>295</v>
      </c>
      <c r="Q25" s="460">
        <f t="shared" si="8"/>
        <v>1955</v>
      </c>
      <c r="R25" s="461">
        <f>L25+M25+N25+O25+P25+Q25</f>
        <v>6828</v>
      </c>
      <c r="S25" s="424">
        <f t="shared" si="7"/>
        <v>65.54722850678732</v>
      </c>
      <c r="T25" s="442">
        <f t="shared" si="2"/>
        <v>0</v>
      </c>
    </row>
    <row r="26" spans="1:20" ht="24.75" customHeight="1">
      <c r="A26" s="416" t="s">
        <v>43</v>
      </c>
      <c r="B26" s="417" t="s">
        <v>446</v>
      </c>
      <c r="C26" s="459">
        <f>SUM(C27:C36)</f>
        <v>3092</v>
      </c>
      <c r="D26" s="459">
        <f aca="true" t="shared" si="9" ref="D26:Q26">SUM(D27:D36)</f>
        <v>1348</v>
      </c>
      <c r="E26" s="459">
        <f t="shared" si="9"/>
        <v>1744</v>
      </c>
      <c r="F26" s="459">
        <f t="shared" si="9"/>
        <v>58</v>
      </c>
      <c r="G26" s="459">
        <f t="shared" si="9"/>
        <v>9</v>
      </c>
      <c r="H26" s="459">
        <f t="shared" si="9"/>
        <v>3034</v>
      </c>
      <c r="I26" s="459">
        <f t="shared" si="9"/>
        <v>2608</v>
      </c>
      <c r="J26" s="459">
        <f t="shared" si="9"/>
        <v>1501</v>
      </c>
      <c r="K26" s="459">
        <f t="shared" si="9"/>
        <v>122</v>
      </c>
      <c r="L26" s="459">
        <f t="shared" si="9"/>
        <v>899</v>
      </c>
      <c r="M26" s="459">
        <f t="shared" si="9"/>
        <v>29</v>
      </c>
      <c r="N26" s="459">
        <f t="shared" si="9"/>
        <v>14</v>
      </c>
      <c r="O26" s="459">
        <f t="shared" si="9"/>
        <v>0</v>
      </c>
      <c r="P26" s="459">
        <f t="shared" si="9"/>
        <v>43</v>
      </c>
      <c r="Q26" s="459">
        <f t="shared" si="9"/>
        <v>426</v>
      </c>
      <c r="R26" s="461">
        <f>L26+M26+N26+O26+P26+Q26</f>
        <v>1411</v>
      </c>
      <c r="S26" s="415">
        <f t="shared" si="7"/>
        <v>62.23159509202454</v>
      </c>
      <c r="T26" s="442">
        <f t="shared" si="2"/>
        <v>0</v>
      </c>
    </row>
    <row r="27" spans="1:20" ht="24.75" customHeight="1">
      <c r="A27" s="418" t="s">
        <v>45</v>
      </c>
      <c r="B27" s="453" t="s">
        <v>447</v>
      </c>
      <c r="C27" s="459">
        <f>D27+E27</f>
        <v>164</v>
      </c>
      <c r="D27" s="462">
        <v>63</v>
      </c>
      <c r="E27" s="462">
        <v>101</v>
      </c>
      <c r="F27" s="463">
        <v>4</v>
      </c>
      <c r="G27" s="463">
        <v>2</v>
      </c>
      <c r="H27" s="459">
        <f>I27+Q27</f>
        <v>160</v>
      </c>
      <c r="I27" s="459">
        <f>J27+K27+L27+M27+N27+O27+P27</f>
        <v>152</v>
      </c>
      <c r="J27" s="462">
        <v>90</v>
      </c>
      <c r="K27" s="462">
        <v>1</v>
      </c>
      <c r="L27" s="462">
        <v>29</v>
      </c>
      <c r="M27" s="462">
        <v>17</v>
      </c>
      <c r="N27" s="462">
        <v>3</v>
      </c>
      <c r="O27" s="462"/>
      <c r="P27" s="464">
        <v>12</v>
      </c>
      <c r="Q27" s="465">
        <v>8</v>
      </c>
      <c r="R27" s="466">
        <f aca="true" t="shared" si="10" ref="R27:R77">L27+M27+N27+O27+P27+Q27</f>
        <v>69</v>
      </c>
      <c r="S27" s="456">
        <f t="shared" si="7"/>
        <v>59.86842105263158</v>
      </c>
      <c r="T27" s="442">
        <f t="shared" si="2"/>
        <v>0</v>
      </c>
    </row>
    <row r="28" spans="1:20" ht="24.75" customHeight="1">
      <c r="A28" s="418" t="s">
        <v>46</v>
      </c>
      <c r="B28" s="453" t="s">
        <v>448</v>
      </c>
      <c r="C28" s="459">
        <f aca="true" t="shared" si="11" ref="C28:C77">D28+E28</f>
        <v>259</v>
      </c>
      <c r="D28" s="462">
        <v>208</v>
      </c>
      <c r="E28" s="462">
        <v>51</v>
      </c>
      <c r="F28" s="463">
        <v>1</v>
      </c>
      <c r="G28" s="463"/>
      <c r="H28" s="459">
        <f aca="true" t="shared" si="12" ref="H28:H77">I28+Q28</f>
        <v>258</v>
      </c>
      <c r="I28" s="459">
        <f aca="true" t="shared" si="13" ref="I28:I77">J28+K28+L28+M28+N28+O28+P28</f>
        <v>227</v>
      </c>
      <c r="J28" s="462">
        <v>65</v>
      </c>
      <c r="K28" s="462">
        <v>19</v>
      </c>
      <c r="L28" s="462">
        <v>138</v>
      </c>
      <c r="M28" s="462">
        <v>3</v>
      </c>
      <c r="N28" s="462">
        <v>2</v>
      </c>
      <c r="O28" s="462"/>
      <c r="P28" s="464">
        <v>0</v>
      </c>
      <c r="Q28" s="465">
        <v>31</v>
      </c>
      <c r="R28" s="466">
        <f t="shared" si="10"/>
        <v>174</v>
      </c>
      <c r="S28" s="456">
        <f t="shared" si="7"/>
        <v>37.00440528634361</v>
      </c>
      <c r="T28" s="442">
        <f t="shared" si="2"/>
        <v>0</v>
      </c>
    </row>
    <row r="29" spans="1:20" ht="24.75" customHeight="1">
      <c r="A29" s="418" t="s">
        <v>102</v>
      </c>
      <c r="B29" s="453" t="s">
        <v>449</v>
      </c>
      <c r="C29" s="459">
        <f t="shared" si="11"/>
        <v>263</v>
      </c>
      <c r="D29" s="462">
        <v>152</v>
      </c>
      <c r="E29" s="462">
        <v>111</v>
      </c>
      <c r="F29" s="463"/>
      <c r="G29" s="463"/>
      <c r="H29" s="459">
        <f t="shared" si="12"/>
        <v>263</v>
      </c>
      <c r="I29" s="459">
        <f t="shared" si="13"/>
        <v>231</v>
      </c>
      <c r="J29" s="462">
        <v>99</v>
      </c>
      <c r="K29" s="462">
        <v>18</v>
      </c>
      <c r="L29" s="462">
        <v>96</v>
      </c>
      <c r="M29" s="462">
        <v>3</v>
      </c>
      <c r="N29" s="462">
        <v>0</v>
      </c>
      <c r="O29" s="462"/>
      <c r="P29" s="464">
        <v>15</v>
      </c>
      <c r="Q29" s="465">
        <v>32</v>
      </c>
      <c r="R29" s="466">
        <f t="shared" si="10"/>
        <v>146</v>
      </c>
      <c r="S29" s="456">
        <f t="shared" si="7"/>
        <v>50.649350649350644</v>
      </c>
      <c r="T29" s="442">
        <f t="shared" si="2"/>
        <v>0</v>
      </c>
    </row>
    <row r="30" spans="1:20" ht="24.75" customHeight="1">
      <c r="A30" s="418" t="s">
        <v>104</v>
      </c>
      <c r="B30" s="453" t="s">
        <v>450</v>
      </c>
      <c r="C30" s="459">
        <f t="shared" si="11"/>
        <v>391</v>
      </c>
      <c r="D30" s="462">
        <v>171</v>
      </c>
      <c r="E30" s="462">
        <v>220</v>
      </c>
      <c r="F30" s="463">
        <v>3</v>
      </c>
      <c r="G30" s="463"/>
      <c r="H30" s="459">
        <f t="shared" si="12"/>
        <v>388</v>
      </c>
      <c r="I30" s="459">
        <f t="shared" si="13"/>
        <v>342</v>
      </c>
      <c r="J30" s="462">
        <v>197</v>
      </c>
      <c r="K30" s="462">
        <v>19</v>
      </c>
      <c r="L30" s="462">
        <v>125</v>
      </c>
      <c r="M30" s="462">
        <v>1</v>
      </c>
      <c r="N30" s="462"/>
      <c r="O30" s="462"/>
      <c r="P30" s="464">
        <v>0</v>
      </c>
      <c r="Q30" s="465">
        <v>46</v>
      </c>
      <c r="R30" s="466">
        <f t="shared" si="10"/>
        <v>172</v>
      </c>
      <c r="S30" s="456">
        <f t="shared" si="7"/>
        <v>63.1578947368421</v>
      </c>
      <c r="T30" s="442">
        <f t="shared" si="2"/>
        <v>0</v>
      </c>
    </row>
    <row r="31" spans="1:20" ht="24.75" customHeight="1">
      <c r="A31" s="418" t="s">
        <v>105</v>
      </c>
      <c r="B31" s="453" t="s">
        <v>451</v>
      </c>
      <c r="C31" s="459">
        <f t="shared" si="11"/>
        <v>324</v>
      </c>
      <c r="D31" s="462">
        <v>188</v>
      </c>
      <c r="E31" s="462">
        <v>136</v>
      </c>
      <c r="F31" s="463">
        <v>1</v>
      </c>
      <c r="G31" s="463">
        <v>1</v>
      </c>
      <c r="H31" s="459">
        <f t="shared" si="12"/>
        <v>323</v>
      </c>
      <c r="I31" s="459">
        <f t="shared" si="13"/>
        <v>249</v>
      </c>
      <c r="J31" s="462">
        <v>108</v>
      </c>
      <c r="K31" s="462">
        <v>17</v>
      </c>
      <c r="L31" s="462">
        <v>117</v>
      </c>
      <c r="M31" s="462">
        <v>1</v>
      </c>
      <c r="N31" s="462"/>
      <c r="O31" s="462"/>
      <c r="P31" s="464">
        <v>6</v>
      </c>
      <c r="Q31" s="465">
        <v>74</v>
      </c>
      <c r="R31" s="466">
        <f t="shared" si="10"/>
        <v>198</v>
      </c>
      <c r="S31" s="456">
        <f t="shared" si="7"/>
        <v>50.20080321285141</v>
      </c>
      <c r="T31" s="442">
        <f t="shared" si="2"/>
        <v>0</v>
      </c>
    </row>
    <row r="32" spans="1:20" ht="24.75" customHeight="1">
      <c r="A32" s="418" t="s">
        <v>107</v>
      </c>
      <c r="B32" s="453" t="s">
        <v>452</v>
      </c>
      <c r="C32" s="459">
        <f t="shared" si="11"/>
        <v>304</v>
      </c>
      <c r="D32" s="462">
        <v>190</v>
      </c>
      <c r="E32" s="462">
        <v>114</v>
      </c>
      <c r="F32" s="463">
        <v>4</v>
      </c>
      <c r="G32" s="463">
        <v>1</v>
      </c>
      <c r="H32" s="459">
        <f t="shared" si="12"/>
        <v>300</v>
      </c>
      <c r="I32" s="459">
        <f t="shared" si="13"/>
        <v>228</v>
      </c>
      <c r="J32" s="462">
        <v>123</v>
      </c>
      <c r="K32" s="462">
        <v>13</v>
      </c>
      <c r="L32" s="462">
        <v>84</v>
      </c>
      <c r="M32" s="462">
        <v>0</v>
      </c>
      <c r="N32" s="462">
        <v>8</v>
      </c>
      <c r="O32" s="462"/>
      <c r="P32" s="464">
        <v>0</v>
      </c>
      <c r="Q32" s="465">
        <v>72</v>
      </c>
      <c r="R32" s="466">
        <f t="shared" si="10"/>
        <v>164</v>
      </c>
      <c r="S32" s="456">
        <f t="shared" si="7"/>
        <v>59.64912280701754</v>
      </c>
      <c r="T32" s="442">
        <f t="shared" si="2"/>
        <v>0</v>
      </c>
    </row>
    <row r="33" spans="1:20" ht="24.75" customHeight="1">
      <c r="A33" s="418" t="s">
        <v>108</v>
      </c>
      <c r="B33" s="453" t="s">
        <v>453</v>
      </c>
      <c r="C33" s="459">
        <f t="shared" si="11"/>
        <v>275</v>
      </c>
      <c r="D33" s="462">
        <v>83</v>
      </c>
      <c r="E33" s="462">
        <v>192</v>
      </c>
      <c r="F33" s="463">
        <v>4</v>
      </c>
      <c r="G33" s="463">
        <v>3</v>
      </c>
      <c r="H33" s="459">
        <f t="shared" si="12"/>
        <v>271</v>
      </c>
      <c r="I33" s="459">
        <f t="shared" si="13"/>
        <v>242</v>
      </c>
      <c r="J33" s="462">
        <v>159</v>
      </c>
      <c r="K33" s="462">
        <v>6</v>
      </c>
      <c r="L33" s="462">
        <v>66</v>
      </c>
      <c r="M33" s="462"/>
      <c r="N33" s="462">
        <v>1</v>
      </c>
      <c r="O33" s="462"/>
      <c r="P33" s="464">
        <v>10</v>
      </c>
      <c r="Q33" s="465">
        <v>29</v>
      </c>
      <c r="R33" s="466">
        <f t="shared" si="10"/>
        <v>106</v>
      </c>
      <c r="S33" s="456">
        <f t="shared" si="7"/>
        <v>68.18181818181817</v>
      </c>
      <c r="T33" s="442">
        <f t="shared" si="2"/>
        <v>0</v>
      </c>
    </row>
    <row r="34" spans="1:20" ht="24.75" customHeight="1">
      <c r="A34" s="418" t="s">
        <v>111</v>
      </c>
      <c r="B34" s="453" t="s">
        <v>454</v>
      </c>
      <c r="C34" s="459">
        <f t="shared" si="11"/>
        <v>433</v>
      </c>
      <c r="D34" s="462">
        <v>147</v>
      </c>
      <c r="E34" s="462">
        <v>286</v>
      </c>
      <c r="F34" s="463">
        <v>17</v>
      </c>
      <c r="G34" s="463"/>
      <c r="H34" s="459">
        <f t="shared" si="12"/>
        <v>416</v>
      </c>
      <c r="I34" s="459">
        <f t="shared" si="13"/>
        <v>376</v>
      </c>
      <c r="J34" s="462">
        <v>248</v>
      </c>
      <c r="K34" s="462">
        <v>10</v>
      </c>
      <c r="L34" s="462">
        <v>118</v>
      </c>
      <c r="M34" s="462"/>
      <c r="N34" s="462"/>
      <c r="O34" s="462"/>
      <c r="P34" s="464"/>
      <c r="Q34" s="465">
        <v>40</v>
      </c>
      <c r="R34" s="466">
        <f t="shared" si="10"/>
        <v>158</v>
      </c>
      <c r="S34" s="456">
        <f t="shared" si="7"/>
        <v>68.61702127659575</v>
      </c>
      <c r="T34" s="442">
        <f t="shared" si="2"/>
        <v>0</v>
      </c>
    </row>
    <row r="35" spans="1:20" ht="24.75" customHeight="1">
      <c r="A35" s="418" t="s">
        <v>421</v>
      </c>
      <c r="B35" s="453" t="s">
        <v>455</v>
      </c>
      <c r="C35" s="459">
        <f t="shared" si="11"/>
        <v>436</v>
      </c>
      <c r="D35" s="462">
        <v>135</v>
      </c>
      <c r="E35" s="462">
        <v>301</v>
      </c>
      <c r="F35" s="463">
        <v>4</v>
      </c>
      <c r="G35" s="463">
        <v>2</v>
      </c>
      <c r="H35" s="459">
        <f t="shared" si="12"/>
        <v>432</v>
      </c>
      <c r="I35" s="459">
        <f t="shared" si="13"/>
        <v>345</v>
      </c>
      <c r="J35" s="462">
        <v>237</v>
      </c>
      <c r="K35" s="462">
        <v>10</v>
      </c>
      <c r="L35" s="462">
        <v>94</v>
      </c>
      <c r="M35" s="462">
        <v>4</v>
      </c>
      <c r="N35" s="462"/>
      <c r="O35" s="462"/>
      <c r="P35" s="464">
        <v>0</v>
      </c>
      <c r="Q35" s="465">
        <v>87</v>
      </c>
      <c r="R35" s="466">
        <f t="shared" si="10"/>
        <v>185</v>
      </c>
      <c r="S35" s="456">
        <f t="shared" si="7"/>
        <v>71.59420289855073</v>
      </c>
      <c r="T35" s="442">
        <f t="shared" si="2"/>
        <v>0</v>
      </c>
    </row>
    <row r="36" spans="1:20" ht="24.75" customHeight="1" thickBot="1">
      <c r="A36" s="420" t="s">
        <v>456</v>
      </c>
      <c r="B36" s="457" t="s">
        <v>457</v>
      </c>
      <c r="C36" s="467">
        <f t="shared" si="11"/>
        <v>243</v>
      </c>
      <c r="D36" s="468">
        <v>11</v>
      </c>
      <c r="E36" s="468">
        <v>232</v>
      </c>
      <c r="F36" s="469">
        <v>20</v>
      </c>
      <c r="G36" s="469"/>
      <c r="H36" s="467">
        <f t="shared" si="12"/>
        <v>223</v>
      </c>
      <c r="I36" s="467">
        <f t="shared" si="13"/>
        <v>216</v>
      </c>
      <c r="J36" s="468">
        <v>175</v>
      </c>
      <c r="K36" s="468">
        <v>9</v>
      </c>
      <c r="L36" s="468">
        <v>32</v>
      </c>
      <c r="M36" s="468"/>
      <c r="N36" s="468"/>
      <c r="O36" s="468"/>
      <c r="P36" s="470"/>
      <c r="Q36" s="471">
        <v>7</v>
      </c>
      <c r="R36" s="472">
        <f t="shared" si="10"/>
        <v>39</v>
      </c>
      <c r="S36" s="458">
        <f t="shared" si="7"/>
        <v>85.18518518518519</v>
      </c>
      <c r="T36" s="442">
        <f t="shared" si="2"/>
        <v>0</v>
      </c>
    </row>
    <row r="37" spans="1:20" ht="24.75" customHeight="1" thickTop="1">
      <c r="A37" s="422" t="s">
        <v>44</v>
      </c>
      <c r="B37" s="423" t="s">
        <v>458</v>
      </c>
      <c r="C37" s="460">
        <f t="shared" si="11"/>
        <v>2161</v>
      </c>
      <c r="D37" s="460">
        <f>SUM(D38:D41)</f>
        <v>847</v>
      </c>
      <c r="E37" s="460">
        <f>SUM(E38:E41)</f>
        <v>1314</v>
      </c>
      <c r="F37" s="460">
        <f>SUM(F38:F41)</f>
        <v>37</v>
      </c>
      <c r="G37" s="460">
        <f>SUM(G38:G41)</f>
        <v>12</v>
      </c>
      <c r="H37" s="460">
        <f t="shared" si="12"/>
        <v>2124</v>
      </c>
      <c r="I37" s="460">
        <f t="shared" si="13"/>
        <v>1736</v>
      </c>
      <c r="J37" s="460">
        <f>SUM(J38:J41)</f>
        <v>1061</v>
      </c>
      <c r="K37" s="460">
        <f aca="true" t="shared" si="14" ref="K37:Q37">SUM(K38:K41)</f>
        <v>37</v>
      </c>
      <c r="L37" s="460">
        <f t="shared" si="14"/>
        <v>403</v>
      </c>
      <c r="M37" s="460">
        <f t="shared" si="14"/>
        <v>10</v>
      </c>
      <c r="N37" s="460">
        <f t="shared" si="14"/>
        <v>0</v>
      </c>
      <c r="O37" s="460">
        <f t="shared" si="14"/>
        <v>0</v>
      </c>
      <c r="P37" s="460">
        <f t="shared" si="14"/>
        <v>225</v>
      </c>
      <c r="Q37" s="460">
        <f t="shared" si="14"/>
        <v>388</v>
      </c>
      <c r="R37" s="461">
        <f t="shared" si="10"/>
        <v>1026</v>
      </c>
      <c r="S37" s="425">
        <f t="shared" si="7"/>
        <v>63.24884792626728</v>
      </c>
      <c r="T37" s="442">
        <f t="shared" si="2"/>
        <v>0</v>
      </c>
    </row>
    <row r="38" spans="1:20" ht="24.75" customHeight="1">
      <c r="A38" s="426">
        <v>2.1</v>
      </c>
      <c r="B38" s="485" t="s">
        <v>459</v>
      </c>
      <c r="C38" s="459">
        <f t="shared" si="11"/>
        <v>686</v>
      </c>
      <c r="D38" s="473">
        <f>334-5</f>
        <v>329</v>
      </c>
      <c r="E38" s="473">
        <v>357</v>
      </c>
      <c r="F38" s="474">
        <v>2</v>
      </c>
      <c r="G38" s="474">
        <v>5</v>
      </c>
      <c r="H38" s="459">
        <f t="shared" si="12"/>
        <v>684</v>
      </c>
      <c r="I38" s="459">
        <f t="shared" si="13"/>
        <v>501</v>
      </c>
      <c r="J38" s="473">
        <v>262</v>
      </c>
      <c r="K38" s="473">
        <v>10</v>
      </c>
      <c r="L38" s="473">
        <v>104</v>
      </c>
      <c r="M38" s="473">
        <v>1</v>
      </c>
      <c r="N38" s="473">
        <v>0</v>
      </c>
      <c r="O38" s="473">
        <v>0</v>
      </c>
      <c r="P38" s="475">
        <v>124</v>
      </c>
      <c r="Q38" s="481">
        <v>183</v>
      </c>
      <c r="R38" s="466">
        <f t="shared" si="10"/>
        <v>412</v>
      </c>
      <c r="S38" s="419">
        <f t="shared" si="7"/>
        <v>54.29141716566866</v>
      </c>
      <c r="T38" s="442">
        <f t="shared" si="2"/>
        <v>0</v>
      </c>
    </row>
    <row r="39" spans="1:20" ht="24.75" customHeight="1">
      <c r="A39" s="426">
        <v>2.2</v>
      </c>
      <c r="B39" s="453" t="s">
        <v>460</v>
      </c>
      <c r="C39" s="459">
        <f t="shared" si="11"/>
        <v>587</v>
      </c>
      <c r="D39" s="473">
        <f>227-4</f>
        <v>223</v>
      </c>
      <c r="E39" s="473">
        <v>364</v>
      </c>
      <c r="F39" s="474">
        <v>4</v>
      </c>
      <c r="G39" s="474">
        <v>4</v>
      </c>
      <c r="H39" s="459">
        <f t="shared" si="12"/>
        <v>583</v>
      </c>
      <c r="I39" s="459">
        <f t="shared" si="13"/>
        <v>488</v>
      </c>
      <c r="J39" s="473">
        <v>295</v>
      </c>
      <c r="K39" s="473">
        <v>18</v>
      </c>
      <c r="L39" s="473">
        <v>100</v>
      </c>
      <c r="M39" s="473">
        <v>4</v>
      </c>
      <c r="N39" s="473">
        <v>0</v>
      </c>
      <c r="O39" s="473">
        <v>0</v>
      </c>
      <c r="P39" s="475">
        <v>71</v>
      </c>
      <c r="Q39" s="481">
        <v>95</v>
      </c>
      <c r="R39" s="466">
        <f t="shared" si="10"/>
        <v>270</v>
      </c>
      <c r="S39" s="419">
        <f t="shared" si="7"/>
        <v>64.13934426229508</v>
      </c>
      <c r="T39" s="442">
        <f t="shared" si="2"/>
        <v>0</v>
      </c>
    </row>
    <row r="40" spans="1:20" ht="24.75" customHeight="1">
      <c r="A40" s="426">
        <v>2.3</v>
      </c>
      <c r="B40" s="453" t="s">
        <v>461</v>
      </c>
      <c r="C40" s="459">
        <f t="shared" si="11"/>
        <v>390</v>
      </c>
      <c r="D40" s="473">
        <f>132-3</f>
        <v>129</v>
      </c>
      <c r="E40" s="473">
        <v>261</v>
      </c>
      <c r="F40" s="474">
        <v>10</v>
      </c>
      <c r="G40" s="474">
        <v>3</v>
      </c>
      <c r="H40" s="459">
        <f t="shared" si="12"/>
        <v>380</v>
      </c>
      <c r="I40" s="459">
        <f t="shared" si="13"/>
        <v>359</v>
      </c>
      <c r="J40" s="473">
        <v>265</v>
      </c>
      <c r="K40" s="473">
        <v>3</v>
      </c>
      <c r="L40" s="473">
        <v>91</v>
      </c>
      <c r="M40" s="473">
        <v>0</v>
      </c>
      <c r="N40" s="473">
        <v>0</v>
      </c>
      <c r="O40" s="473">
        <v>0</v>
      </c>
      <c r="P40" s="475">
        <v>0</v>
      </c>
      <c r="Q40" s="481">
        <v>21</v>
      </c>
      <c r="R40" s="466">
        <f t="shared" si="10"/>
        <v>112</v>
      </c>
      <c r="S40" s="419">
        <f t="shared" si="7"/>
        <v>74.65181058495823</v>
      </c>
      <c r="T40" s="442">
        <f t="shared" si="2"/>
        <v>0</v>
      </c>
    </row>
    <row r="41" spans="1:20" ht="24.75" customHeight="1" thickBot="1">
      <c r="A41" s="427">
        <v>2.4</v>
      </c>
      <c r="B41" s="486" t="s">
        <v>462</v>
      </c>
      <c r="C41" s="467">
        <f t="shared" si="11"/>
        <v>498</v>
      </c>
      <c r="D41" s="477">
        <v>166</v>
      </c>
      <c r="E41" s="477">
        <v>332</v>
      </c>
      <c r="F41" s="478">
        <v>21</v>
      </c>
      <c r="G41" s="478">
        <v>0</v>
      </c>
      <c r="H41" s="467">
        <f t="shared" si="12"/>
        <v>477</v>
      </c>
      <c r="I41" s="467">
        <f t="shared" si="13"/>
        <v>388</v>
      </c>
      <c r="J41" s="477">
        <v>239</v>
      </c>
      <c r="K41" s="477">
        <v>6</v>
      </c>
      <c r="L41" s="477">
        <v>108</v>
      </c>
      <c r="M41" s="477">
        <v>5</v>
      </c>
      <c r="N41" s="477">
        <v>0</v>
      </c>
      <c r="O41" s="477">
        <v>0</v>
      </c>
      <c r="P41" s="479">
        <v>30</v>
      </c>
      <c r="Q41" s="484">
        <v>89</v>
      </c>
      <c r="R41" s="472">
        <f t="shared" si="10"/>
        <v>232</v>
      </c>
      <c r="S41" s="421">
        <f t="shared" si="7"/>
        <v>63.144329896907216</v>
      </c>
      <c r="T41" s="442">
        <f t="shared" si="2"/>
        <v>0</v>
      </c>
    </row>
    <row r="42" spans="1:20" ht="24.75" customHeight="1" thickTop="1">
      <c r="A42" s="422" t="s">
        <v>47</v>
      </c>
      <c r="B42" s="452" t="s">
        <v>463</v>
      </c>
      <c r="C42" s="460">
        <f t="shared" si="11"/>
        <v>2447</v>
      </c>
      <c r="D42" s="460">
        <f>SUM(D43:D47)</f>
        <v>736</v>
      </c>
      <c r="E42" s="460">
        <f>SUM(E43:E47)</f>
        <v>1711</v>
      </c>
      <c r="F42" s="460">
        <f>SUM(F43:F47)</f>
        <v>16</v>
      </c>
      <c r="G42" s="460">
        <f>SUM(G43:G47)</f>
        <v>0</v>
      </c>
      <c r="H42" s="460">
        <f t="shared" si="12"/>
        <v>2431</v>
      </c>
      <c r="I42" s="460">
        <f t="shared" si="13"/>
        <v>2143</v>
      </c>
      <c r="J42" s="460">
        <f>SUM(J43:J47)</f>
        <v>1441</v>
      </c>
      <c r="K42" s="460">
        <f aca="true" t="shared" si="15" ref="K42:Q42">SUM(K43:K47)</f>
        <v>42</v>
      </c>
      <c r="L42" s="460">
        <f t="shared" si="15"/>
        <v>603</v>
      </c>
      <c r="M42" s="460">
        <f t="shared" si="15"/>
        <v>27</v>
      </c>
      <c r="N42" s="460">
        <f t="shared" si="15"/>
        <v>1</v>
      </c>
      <c r="O42" s="460">
        <f t="shared" si="15"/>
        <v>11</v>
      </c>
      <c r="P42" s="460">
        <f t="shared" si="15"/>
        <v>18</v>
      </c>
      <c r="Q42" s="460">
        <f t="shared" si="15"/>
        <v>288</v>
      </c>
      <c r="R42" s="461">
        <f t="shared" si="10"/>
        <v>948</v>
      </c>
      <c r="S42" s="424">
        <f t="shared" si="7"/>
        <v>69.20205319645358</v>
      </c>
      <c r="T42" s="442">
        <f t="shared" si="2"/>
        <v>0</v>
      </c>
    </row>
    <row r="43" spans="1:20" ht="24.75" customHeight="1">
      <c r="A43" s="426">
        <v>3.1</v>
      </c>
      <c r="B43" s="487" t="s">
        <v>464</v>
      </c>
      <c r="C43" s="459">
        <f t="shared" si="11"/>
        <v>346</v>
      </c>
      <c r="D43" s="462">
        <v>96</v>
      </c>
      <c r="E43" s="462">
        <v>250</v>
      </c>
      <c r="F43" s="463">
        <v>9</v>
      </c>
      <c r="G43" s="463">
        <v>0</v>
      </c>
      <c r="H43" s="459">
        <f t="shared" si="12"/>
        <v>337</v>
      </c>
      <c r="I43" s="459">
        <f t="shared" si="13"/>
        <v>321</v>
      </c>
      <c r="J43" s="462">
        <v>252</v>
      </c>
      <c r="K43" s="462">
        <v>14</v>
      </c>
      <c r="L43" s="462">
        <v>28</v>
      </c>
      <c r="M43" s="462">
        <v>24</v>
      </c>
      <c r="N43" s="462">
        <v>0</v>
      </c>
      <c r="O43" s="462">
        <v>0</v>
      </c>
      <c r="P43" s="464">
        <v>3</v>
      </c>
      <c r="Q43" s="465">
        <v>16</v>
      </c>
      <c r="R43" s="466">
        <f t="shared" si="10"/>
        <v>71</v>
      </c>
      <c r="S43" s="419">
        <f t="shared" si="7"/>
        <v>82.86604361370716</v>
      </c>
      <c r="T43" s="442">
        <f t="shared" si="2"/>
        <v>0</v>
      </c>
    </row>
    <row r="44" spans="1:20" ht="24.75" customHeight="1">
      <c r="A44" s="426">
        <v>3.2</v>
      </c>
      <c r="B44" s="488" t="s">
        <v>465</v>
      </c>
      <c r="C44" s="459">
        <f t="shared" si="11"/>
        <v>504</v>
      </c>
      <c r="D44" s="462">
        <v>160</v>
      </c>
      <c r="E44" s="462">
        <v>344</v>
      </c>
      <c r="F44" s="463">
        <v>0</v>
      </c>
      <c r="G44" s="463"/>
      <c r="H44" s="459">
        <f t="shared" si="12"/>
        <v>504</v>
      </c>
      <c r="I44" s="459">
        <f t="shared" si="13"/>
        <v>462</v>
      </c>
      <c r="J44" s="462">
        <v>308</v>
      </c>
      <c r="K44" s="462">
        <v>10</v>
      </c>
      <c r="L44" s="462">
        <v>143</v>
      </c>
      <c r="M44" s="462">
        <v>0</v>
      </c>
      <c r="N44" s="462">
        <v>1</v>
      </c>
      <c r="O44" s="462">
        <v>0</v>
      </c>
      <c r="P44" s="464">
        <v>0</v>
      </c>
      <c r="Q44" s="465">
        <v>42</v>
      </c>
      <c r="R44" s="466">
        <f t="shared" si="10"/>
        <v>186</v>
      </c>
      <c r="S44" s="419">
        <f t="shared" si="7"/>
        <v>68.83116883116884</v>
      </c>
      <c r="T44" s="442">
        <f t="shared" si="2"/>
        <v>0</v>
      </c>
    </row>
    <row r="45" spans="1:20" ht="24.75" customHeight="1">
      <c r="A45" s="426">
        <v>3.3</v>
      </c>
      <c r="B45" s="488" t="s">
        <v>472</v>
      </c>
      <c r="C45" s="459">
        <f t="shared" si="11"/>
        <v>523</v>
      </c>
      <c r="D45" s="462">
        <v>232</v>
      </c>
      <c r="E45" s="462">
        <v>291</v>
      </c>
      <c r="F45" s="463">
        <v>6</v>
      </c>
      <c r="G45" s="463">
        <v>0</v>
      </c>
      <c r="H45" s="459">
        <f t="shared" si="12"/>
        <v>517</v>
      </c>
      <c r="I45" s="459">
        <f t="shared" si="13"/>
        <v>424</v>
      </c>
      <c r="J45" s="462">
        <v>271</v>
      </c>
      <c r="K45" s="462">
        <v>6</v>
      </c>
      <c r="L45" s="462">
        <v>147</v>
      </c>
      <c r="M45" s="462">
        <v>0</v>
      </c>
      <c r="N45" s="462">
        <v>0</v>
      </c>
      <c r="O45" s="462">
        <v>0</v>
      </c>
      <c r="P45" s="464">
        <v>0</v>
      </c>
      <c r="Q45" s="465">
        <v>93</v>
      </c>
      <c r="R45" s="466">
        <f t="shared" si="10"/>
        <v>240</v>
      </c>
      <c r="S45" s="419">
        <f t="shared" si="7"/>
        <v>65.33018867924528</v>
      </c>
      <c r="T45" s="442">
        <f t="shared" si="2"/>
        <v>0</v>
      </c>
    </row>
    <row r="46" spans="1:20" ht="24.75" customHeight="1">
      <c r="A46" s="426">
        <v>3.4</v>
      </c>
      <c r="B46" s="489" t="s">
        <v>467</v>
      </c>
      <c r="C46" s="459">
        <f t="shared" si="11"/>
        <v>496</v>
      </c>
      <c r="D46" s="462">
        <v>147</v>
      </c>
      <c r="E46" s="462">
        <v>349</v>
      </c>
      <c r="F46" s="463">
        <v>0</v>
      </c>
      <c r="G46" s="463">
        <v>0</v>
      </c>
      <c r="H46" s="459">
        <f t="shared" si="12"/>
        <v>496</v>
      </c>
      <c r="I46" s="459">
        <f t="shared" si="13"/>
        <v>403</v>
      </c>
      <c r="J46" s="462">
        <v>286</v>
      </c>
      <c r="K46" s="462">
        <v>5</v>
      </c>
      <c r="L46" s="462">
        <v>109</v>
      </c>
      <c r="M46" s="462">
        <v>3</v>
      </c>
      <c r="N46" s="462">
        <v>0</v>
      </c>
      <c r="O46" s="462">
        <v>0</v>
      </c>
      <c r="P46" s="464">
        <v>0</v>
      </c>
      <c r="Q46" s="465">
        <v>93</v>
      </c>
      <c r="R46" s="466">
        <f t="shared" si="10"/>
        <v>205</v>
      </c>
      <c r="S46" s="419">
        <f t="shared" si="7"/>
        <v>72.20843672456576</v>
      </c>
      <c r="T46" s="442">
        <f t="shared" si="2"/>
        <v>0</v>
      </c>
    </row>
    <row r="47" spans="1:20" ht="24.75" customHeight="1" thickBot="1">
      <c r="A47" s="427">
        <v>3.5</v>
      </c>
      <c r="B47" s="490" t="s">
        <v>468</v>
      </c>
      <c r="C47" s="467">
        <f t="shared" si="11"/>
        <v>578</v>
      </c>
      <c r="D47" s="468">
        <v>101</v>
      </c>
      <c r="E47" s="468">
        <v>477</v>
      </c>
      <c r="F47" s="469">
        <v>1</v>
      </c>
      <c r="G47" s="469"/>
      <c r="H47" s="467">
        <f t="shared" si="12"/>
        <v>577</v>
      </c>
      <c r="I47" s="467">
        <f t="shared" si="13"/>
        <v>533</v>
      </c>
      <c r="J47" s="468">
        <v>324</v>
      </c>
      <c r="K47" s="468">
        <v>7</v>
      </c>
      <c r="L47" s="468">
        <v>176</v>
      </c>
      <c r="M47" s="468">
        <v>0</v>
      </c>
      <c r="N47" s="468">
        <v>0</v>
      </c>
      <c r="O47" s="468">
        <v>11</v>
      </c>
      <c r="P47" s="470">
        <v>15</v>
      </c>
      <c r="Q47" s="471">
        <v>44</v>
      </c>
      <c r="R47" s="472">
        <f t="shared" si="10"/>
        <v>246</v>
      </c>
      <c r="S47" s="421">
        <f t="shared" si="7"/>
        <v>62.10131332082551</v>
      </c>
      <c r="T47" s="442">
        <f t="shared" si="2"/>
        <v>0</v>
      </c>
    </row>
    <row r="48" spans="1:20" ht="24.75" customHeight="1" thickTop="1">
      <c r="A48" s="422" t="s">
        <v>56</v>
      </c>
      <c r="B48" s="452" t="s">
        <v>469</v>
      </c>
      <c r="C48" s="460">
        <f t="shared" si="11"/>
        <v>1036</v>
      </c>
      <c r="D48" s="460">
        <f>SUM(D49:D52)</f>
        <v>222</v>
      </c>
      <c r="E48" s="460">
        <f>SUM(E49:E52)</f>
        <v>814</v>
      </c>
      <c r="F48" s="460">
        <f>SUM(F49:F52)</f>
        <v>9</v>
      </c>
      <c r="G48" s="460">
        <f>SUM(G49:G52)</f>
        <v>2</v>
      </c>
      <c r="H48" s="460">
        <f t="shared" si="12"/>
        <v>1027</v>
      </c>
      <c r="I48" s="460">
        <f t="shared" si="13"/>
        <v>916</v>
      </c>
      <c r="J48" s="460">
        <f aca="true" t="shared" si="16" ref="J48:Q48">SUM(J49:J52)</f>
        <v>651</v>
      </c>
      <c r="K48" s="460">
        <f t="shared" si="16"/>
        <v>15</v>
      </c>
      <c r="L48" s="460">
        <f t="shared" si="16"/>
        <v>244</v>
      </c>
      <c r="M48" s="460">
        <f t="shared" si="16"/>
        <v>6</v>
      </c>
      <c r="N48" s="460">
        <f t="shared" si="16"/>
        <v>0</v>
      </c>
      <c r="O48" s="460">
        <f t="shared" si="16"/>
        <v>0</v>
      </c>
      <c r="P48" s="460">
        <f t="shared" si="16"/>
        <v>0</v>
      </c>
      <c r="Q48" s="460">
        <f t="shared" si="16"/>
        <v>111</v>
      </c>
      <c r="R48" s="461">
        <f t="shared" si="10"/>
        <v>361</v>
      </c>
      <c r="S48" s="424">
        <f t="shared" si="7"/>
        <v>72.70742358078603</v>
      </c>
      <c r="T48" s="442">
        <f t="shared" si="2"/>
        <v>0</v>
      </c>
    </row>
    <row r="49" spans="1:20" ht="24.75" customHeight="1">
      <c r="A49" s="426">
        <v>4.1</v>
      </c>
      <c r="B49" s="453" t="s">
        <v>470</v>
      </c>
      <c r="C49" s="459">
        <f t="shared" si="11"/>
        <v>255</v>
      </c>
      <c r="D49" s="473">
        <v>52</v>
      </c>
      <c r="E49" s="473">
        <v>203</v>
      </c>
      <c r="F49" s="474">
        <v>0</v>
      </c>
      <c r="G49" s="474">
        <v>0</v>
      </c>
      <c r="H49" s="459">
        <f t="shared" si="12"/>
        <v>255</v>
      </c>
      <c r="I49" s="459">
        <f t="shared" si="13"/>
        <v>228</v>
      </c>
      <c r="J49" s="473">
        <v>161</v>
      </c>
      <c r="K49" s="473">
        <v>3</v>
      </c>
      <c r="L49" s="473">
        <v>62</v>
      </c>
      <c r="M49" s="473">
        <v>2</v>
      </c>
      <c r="N49" s="473">
        <v>0</v>
      </c>
      <c r="O49" s="473">
        <v>0</v>
      </c>
      <c r="P49" s="475">
        <v>0</v>
      </c>
      <c r="Q49" s="481">
        <v>27</v>
      </c>
      <c r="R49" s="466">
        <f t="shared" si="10"/>
        <v>91</v>
      </c>
      <c r="S49" s="419">
        <f t="shared" si="7"/>
        <v>71.9298245614035</v>
      </c>
      <c r="T49" s="442">
        <f t="shared" si="2"/>
        <v>0</v>
      </c>
    </row>
    <row r="50" spans="1:20" ht="24.75" customHeight="1">
      <c r="A50" s="426">
        <v>4.2</v>
      </c>
      <c r="B50" s="453" t="s">
        <v>471</v>
      </c>
      <c r="C50" s="459">
        <f t="shared" si="11"/>
        <v>282</v>
      </c>
      <c r="D50" s="473">
        <v>76</v>
      </c>
      <c r="E50" s="473">
        <v>206</v>
      </c>
      <c r="F50" s="474">
        <v>2</v>
      </c>
      <c r="G50" s="474">
        <v>0</v>
      </c>
      <c r="H50" s="459">
        <f t="shared" si="12"/>
        <v>280</v>
      </c>
      <c r="I50" s="459">
        <f t="shared" si="13"/>
        <v>244</v>
      </c>
      <c r="J50" s="473">
        <v>175</v>
      </c>
      <c r="K50" s="473">
        <v>4</v>
      </c>
      <c r="L50" s="473">
        <v>65</v>
      </c>
      <c r="M50" s="473">
        <v>0</v>
      </c>
      <c r="N50" s="473">
        <v>0</v>
      </c>
      <c r="O50" s="473">
        <v>0</v>
      </c>
      <c r="P50" s="475">
        <v>0</v>
      </c>
      <c r="Q50" s="481">
        <v>36</v>
      </c>
      <c r="R50" s="466">
        <f t="shared" si="10"/>
        <v>101</v>
      </c>
      <c r="S50" s="419">
        <f t="shared" si="7"/>
        <v>73.36065573770492</v>
      </c>
      <c r="T50" s="442">
        <f t="shared" si="2"/>
        <v>0</v>
      </c>
    </row>
    <row r="51" spans="1:20" ht="24.75" customHeight="1">
      <c r="A51" s="426">
        <v>4.3</v>
      </c>
      <c r="B51" s="453" t="s">
        <v>466</v>
      </c>
      <c r="C51" s="459">
        <f t="shared" si="11"/>
        <v>205</v>
      </c>
      <c r="D51" s="473">
        <v>30</v>
      </c>
      <c r="E51" s="473">
        <v>175</v>
      </c>
      <c r="F51" s="474">
        <v>5</v>
      </c>
      <c r="G51" s="474">
        <v>0</v>
      </c>
      <c r="H51" s="459">
        <f t="shared" si="12"/>
        <v>200</v>
      </c>
      <c r="I51" s="459">
        <f t="shared" si="13"/>
        <v>183</v>
      </c>
      <c r="J51" s="473">
        <v>127</v>
      </c>
      <c r="K51" s="473">
        <v>6</v>
      </c>
      <c r="L51" s="473">
        <v>50</v>
      </c>
      <c r="M51" s="473">
        <v>0</v>
      </c>
      <c r="N51" s="473">
        <v>0</v>
      </c>
      <c r="O51" s="473">
        <v>0</v>
      </c>
      <c r="P51" s="475">
        <v>0</v>
      </c>
      <c r="Q51" s="481">
        <v>17</v>
      </c>
      <c r="R51" s="466">
        <f t="shared" si="10"/>
        <v>67</v>
      </c>
      <c r="S51" s="419">
        <f t="shared" si="7"/>
        <v>72.6775956284153</v>
      </c>
      <c r="T51" s="442">
        <f t="shared" si="2"/>
        <v>0</v>
      </c>
    </row>
    <row r="52" spans="1:20" ht="24.75" customHeight="1" thickBot="1">
      <c r="A52" s="427">
        <v>4.4</v>
      </c>
      <c r="B52" s="455" t="s">
        <v>473</v>
      </c>
      <c r="C52" s="467">
        <f t="shared" si="11"/>
        <v>294</v>
      </c>
      <c r="D52" s="477">
        <v>64</v>
      </c>
      <c r="E52" s="477">
        <v>230</v>
      </c>
      <c r="F52" s="478">
        <v>2</v>
      </c>
      <c r="G52" s="478">
        <v>2</v>
      </c>
      <c r="H52" s="467">
        <f t="shared" si="12"/>
        <v>292</v>
      </c>
      <c r="I52" s="467">
        <f t="shared" si="13"/>
        <v>261</v>
      </c>
      <c r="J52" s="477">
        <v>188</v>
      </c>
      <c r="K52" s="477">
        <v>2</v>
      </c>
      <c r="L52" s="477">
        <v>67</v>
      </c>
      <c r="M52" s="477">
        <v>4</v>
      </c>
      <c r="N52" s="477">
        <v>0</v>
      </c>
      <c r="O52" s="477">
        <v>0</v>
      </c>
      <c r="P52" s="479">
        <v>0</v>
      </c>
      <c r="Q52" s="484">
        <v>31</v>
      </c>
      <c r="R52" s="472">
        <f t="shared" si="10"/>
        <v>102</v>
      </c>
      <c r="S52" s="421">
        <f t="shared" si="7"/>
        <v>72.79693486590038</v>
      </c>
      <c r="T52" s="442">
        <f t="shared" si="2"/>
        <v>0</v>
      </c>
    </row>
    <row r="53" spans="1:20" ht="24.75" customHeight="1" thickTop="1">
      <c r="A53" s="422" t="s">
        <v>57</v>
      </c>
      <c r="B53" s="452" t="s">
        <v>474</v>
      </c>
      <c r="C53" s="460">
        <f t="shared" si="11"/>
        <v>1722</v>
      </c>
      <c r="D53" s="460">
        <f>SUM(D54:D56)</f>
        <v>543</v>
      </c>
      <c r="E53" s="460">
        <f>SUM(E54:E56)</f>
        <v>1179</v>
      </c>
      <c r="F53" s="460">
        <f>SUM(F54:F56)</f>
        <v>7</v>
      </c>
      <c r="G53" s="460">
        <f>SUM(G54:G56)</f>
        <v>8</v>
      </c>
      <c r="H53" s="460">
        <f t="shared" si="12"/>
        <v>1715</v>
      </c>
      <c r="I53" s="460">
        <f t="shared" si="13"/>
        <v>1585</v>
      </c>
      <c r="J53" s="460">
        <f>SUM(J54:J56)</f>
        <v>1005</v>
      </c>
      <c r="K53" s="460">
        <f aca="true" t="shared" si="17" ref="K53:Q53">SUM(K54:K56)</f>
        <v>70</v>
      </c>
      <c r="L53" s="460">
        <f t="shared" si="17"/>
        <v>494</v>
      </c>
      <c r="M53" s="460">
        <f t="shared" si="17"/>
        <v>10</v>
      </c>
      <c r="N53" s="460">
        <f t="shared" si="17"/>
        <v>0</v>
      </c>
      <c r="O53" s="460">
        <f t="shared" si="17"/>
        <v>0</v>
      </c>
      <c r="P53" s="460">
        <f t="shared" si="17"/>
        <v>6</v>
      </c>
      <c r="Q53" s="460">
        <f t="shared" si="17"/>
        <v>130</v>
      </c>
      <c r="R53" s="461">
        <f t="shared" si="10"/>
        <v>640</v>
      </c>
      <c r="S53" s="424">
        <f t="shared" si="7"/>
        <v>67.82334384858044</v>
      </c>
      <c r="T53" s="442">
        <f t="shared" si="2"/>
        <v>0</v>
      </c>
    </row>
    <row r="54" spans="1:20" ht="24.75" customHeight="1">
      <c r="A54" s="426">
        <v>5.1</v>
      </c>
      <c r="B54" s="453" t="s">
        <v>475</v>
      </c>
      <c r="C54" s="459">
        <f t="shared" si="11"/>
        <v>609</v>
      </c>
      <c r="D54" s="473">
        <v>226</v>
      </c>
      <c r="E54" s="473">
        <v>383</v>
      </c>
      <c r="F54" s="474">
        <v>3</v>
      </c>
      <c r="G54" s="474">
        <v>0</v>
      </c>
      <c r="H54" s="459">
        <f t="shared" si="12"/>
        <v>606</v>
      </c>
      <c r="I54" s="459">
        <f t="shared" si="13"/>
        <v>559</v>
      </c>
      <c r="J54" s="473">
        <v>347</v>
      </c>
      <c r="K54" s="473">
        <v>21</v>
      </c>
      <c r="L54" s="473">
        <v>191</v>
      </c>
      <c r="M54" s="473">
        <v>0</v>
      </c>
      <c r="N54" s="473">
        <v>0</v>
      </c>
      <c r="O54" s="473">
        <v>0</v>
      </c>
      <c r="P54" s="475">
        <v>0</v>
      </c>
      <c r="Q54" s="476">
        <v>47</v>
      </c>
      <c r="R54" s="466">
        <f t="shared" si="10"/>
        <v>238</v>
      </c>
      <c r="S54" s="419">
        <f t="shared" si="7"/>
        <v>65.83184257602862</v>
      </c>
      <c r="T54" s="442">
        <f t="shared" si="2"/>
        <v>0</v>
      </c>
    </row>
    <row r="55" spans="1:20" ht="24.75" customHeight="1">
      <c r="A55" s="426">
        <v>5.2</v>
      </c>
      <c r="B55" s="453" t="s">
        <v>476</v>
      </c>
      <c r="C55" s="459">
        <f t="shared" si="11"/>
        <v>524</v>
      </c>
      <c r="D55" s="473">
        <v>131</v>
      </c>
      <c r="E55" s="473">
        <v>393</v>
      </c>
      <c r="F55" s="474">
        <v>1</v>
      </c>
      <c r="G55" s="474">
        <v>1</v>
      </c>
      <c r="H55" s="459">
        <f t="shared" si="12"/>
        <v>523</v>
      </c>
      <c r="I55" s="459">
        <f t="shared" si="13"/>
        <v>486</v>
      </c>
      <c r="J55" s="473">
        <v>327</v>
      </c>
      <c r="K55" s="473">
        <v>24</v>
      </c>
      <c r="L55" s="473">
        <v>133</v>
      </c>
      <c r="M55" s="473">
        <v>2</v>
      </c>
      <c r="N55" s="473">
        <v>0</v>
      </c>
      <c r="O55" s="473">
        <v>0</v>
      </c>
      <c r="P55" s="475">
        <v>0</v>
      </c>
      <c r="Q55" s="476">
        <v>37</v>
      </c>
      <c r="R55" s="466">
        <f t="shared" si="10"/>
        <v>172</v>
      </c>
      <c r="S55" s="419">
        <f t="shared" si="7"/>
        <v>72.22222222222221</v>
      </c>
      <c r="T55" s="442">
        <f t="shared" si="2"/>
        <v>0</v>
      </c>
    </row>
    <row r="56" spans="1:20" ht="24.75" customHeight="1" thickBot="1">
      <c r="A56" s="427">
        <v>5.3</v>
      </c>
      <c r="B56" s="486" t="s">
        <v>477</v>
      </c>
      <c r="C56" s="467">
        <f t="shared" si="11"/>
        <v>589</v>
      </c>
      <c r="D56" s="477">
        <v>186</v>
      </c>
      <c r="E56" s="477">
        <v>403</v>
      </c>
      <c r="F56" s="478">
        <v>3</v>
      </c>
      <c r="G56" s="478">
        <v>7</v>
      </c>
      <c r="H56" s="467">
        <f t="shared" si="12"/>
        <v>586</v>
      </c>
      <c r="I56" s="467">
        <f t="shared" si="13"/>
        <v>540</v>
      </c>
      <c r="J56" s="477">
        <v>331</v>
      </c>
      <c r="K56" s="477">
        <v>25</v>
      </c>
      <c r="L56" s="477">
        <v>170</v>
      </c>
      <c r="M56" s="477">
        <v>8</v>
      </c>
      <c r="N56" s="477">
        <v>0</v>
      </c>
      <c r="O56" s="477">
        <v>0</v>
      </c>
      <c r="P56" s="479">
        <v>6</v>
      </c>
      <c r="Q56" s="480">
        <v>46</v>
      </c>
      <c r="R56" s="472">
        <f t="shared" si="10"/>
        <v>230</v>
      </c>
      <c r="S56" s="421">
        <f t="shared" si="7"/>
        <v>65.92592592592592</v>
      </c>
      <c r="T56" s="442">
        <f t="shared" si="2"/>
        <v>0</v>
      </c>
    </row>
    <row r="57" spans="1:20" ht="24.75" customHeight="1" thickTop="1">
      <c r="A57" s="422" t="s">
        <v>58</v>
      </c>
      <c r="B57" s="452" t="s">
        <v>478</v>
      </c>
      <c r="C57" s="460">
        <f t="shared" si="11"/>
        <v>1040</v>
      </c>
      <c r="D57" s="460">
        <f>SUM(D58:D59)</f>
        <v>227</v>
      </c>
      <c r="E57" s="460">
        <f>SUM(E58:E59)</f>
        <v>813</v>
      </c>
      <c r="F57" s="460">
        <f>SUM(F58:F59)</f>
        <v>14</v>
      </c>
      <c r="G57" s="460">
        <f>SUM(G58:G59)</f>
        <v>0</v>
      </c>
      <c r="H57" s="460">
        <f t="shared" si="12"/>
        <v>1026</v>
      </c>
      <c r="I57" s="460">
        <f t="shared" si="13"/>
        <v>925</v>
      </c>
      <c r="J57" s="460">
        <f>SUM(J58:J59)</f>
        <v>641</v>
      </c>
      <c r="K57" s="460">
        <f aca="true" t="shared" si="18" ref="K57:Q57">SUM(K58:K59)</f>
        <v>10</v>
      </c>
      <c r="L57" s="460">
        <f t="shared" si="18"/>
        <v>267</v>
      </c>
      <c r="M57" s="460">
        <f t="shared" si="18"/>
        <v>6</v>
      </c>
      <c r="N57" s="460">
        <f t="shared" si="18"/>
        <v>0</v>
      </c>
      <c r="O57" s="460">
        <f t="shared" si="18"/>
        <v>0</v>
      </c>
      <c r="P57" s="460">
        <f t="shared" si="18"/>
        <v>1</v>
      </c>
      <c r="Q57" s="460">
        <f t="shared" si="18"/>
        <v>101</v>
      </c>
      <c r="R57" s="461">
        <f t="shared" si="10"/>
        <v>375</v>
      </c>
      <c r="S57" s="425">
        <f t="shared" si="7"/>
        <v>70.37837837837839</v>
      </c>
      <c r="T57" s="442">
        <f t="shared" si="2"/>
        <v>0</v>
      </c>
    </row>
    <row r="58" spans="1:20" ht="24.75" customHeight="1">
      <c r="A58" s="426">
        <v>6.1</v>
      </c>
      <c r="B58" s="454" t="s">
        <v>479</v>
      </c>
      <c r="C58" s="459">
        <f t="shared" si="11"/>
        <v>288</v>
      </c>
      <c r="D58" s="473">
        <v>48</v>
      </c>
      <c r="E58" s="473">
        <v>240</v>
      </c>
      <c r="F58" s="474">
        <v>9</v>
      </c>
      <c r="G58" s="474">
        <v>0</v>
      </c>
      <c r="H58" s="459">
        <f t="shared" si="12"/>
        <v>279</v>
      </c>
      <c r="I58" s="459">
        <f t="shared" si="13"/>
        <v>257</v>
      </c>
      <c r="J58" s="473">
        <v>200</v>
      </c>
      <c r="K58" s="473">
        <v>2</v>
      </c>
      <c r="L58" s="473">
        <v>48</v>
      </c>
      <c r="M58" s="473">
        <v>6</v>
      </c>
      <c r="N58" s="473">
        <v>0</v>
      </c>
      <c r="O58" s="473">
        <v>0</v>
      </c>
      <c r="P58" s="475">
        <v>1</v>
      </c>
      <c r="Q58" s="476">
        <v>22</v>
      </c>
      <c r="R58" s="466">
        <f t="shared" si="10"/>
        <v>77</v>
      </c>
      <c r="S58" s="419">
        <f t="shared" si="7"/>
        <v>78.59922178988327</v>
      </c>
      <c r="T58" s="442">
        <f t="shared" si="2"/>
        <v>0</v>
      </c>
    </row>
    <row r="59" spans="1:20" ht="24.75" customHeight="1" thickBot="1">
      <c r="A59" s="427">
        <v>6.3</v>
      </c>
      <c r="B59" s="455" t="s">
        <v>480</v>
      </c>
      <c r="C59" s="467">
        <f t="shared" si="11"/>
        <v>752</v>
      </c>
      <c r="D59" s="477">
        <v>179</v>
      </c>
      <c r="E59" s="477">
        <v>573</v>
      </c>
      <c r="F59" s="478">
        <v>5</v>
      </c>
      <c r="G59" s="478">
        <v>0</v>
      </c>
      <c r="H59" s="467">
        <f t="shared" si="12"/>
        <v>747</v>
      </c>
      <c r="I59" s="467">
        <f t="shared" si="13"/>
        <v>668</v>
      </c>
      <c r="J59" s="477">
        <v>441</v>
      </c>
      <c r="K59" s="477">
        <v>8</v>
      </c>
      <c r="L59" s="477">
        <v>219</v>
      </c>
      <c r="M59" s="477">
        <v>0</v>
      </c>
      <c r="N59" s="477">
        <v>0</v>
      </c>
      <c r="O59" s="477">
        <v>0</v>
      </c>
      <c r="P59" s="479">
        <v>0</v>
      </c>
      <c r="Q59" s="480">
        <v>79</v>
      </c>
      <c r="R59" s="472">
        <f t="shared" si="10"/>
        <v>298</v>
      </c>
      <c r="S59" s="421">
        <f t="shared" si="7"/>
        <v>67.21556886227546</v>
      </c>
      <c r="T59" s="442">
        <f t="shared" si="2"/>
        <v>0</v>
      </c>
    </row>
    <row r="60" spans="1:20" ht="24.75" customHeight="1" thickTop="1">
      <c r="A60" s="422" t="s">
        <v>59</v>
      </c>
      <c r="B60" s="452" t="s">
        <v>481</v>
      </c>
      <c r="C60" s="460">
        <f t="shared" si="11"/>
        <v>2097</v>
      </c>
      <c r="D60" s="460">
        <f>SUM(D61:D65)</f>
        <v>797</v>
      </c>
      <c r="E60" s="460">
        <f>SUM(E61:E65)</f>
        <v>1300</v>
      </c>
      <c r="F60" s="460">
        <f>SUM(F61:F65)</f>
        <v>13</v>
      </c>
      <c r="G60" s="460">
        <f>SUM(G61:G65)</f>
        <v>8</v>
      </c>
      <c r="H60" s="460">
        <f t="shared" si="12"/>
        <v>2084</v>
      </c>
      <c r="I60" s="460">
        <f t="shared" si="13"/>
        <v>1861</v>
      </c>
      <c r="J60" s="460">
        <f>SUM(J61:J65)</f>
        <v>993</v>
      </c>
      <c r="K60" s="460">
        <f aca="true" t="shared" si="19" ref="K60:Q60">SUM(K61:K65)</f>
        <v>21</v>
      </c>
      <c r="L60" s="460">
        <f t="shared" si="19"/>
        <v>846</v>
      </c>
      <c r="M60" s="460">
        <f t="shared" si="19"/>
        <v>1</v>
      </c>
      <c r="N60" s="460">
        <f t="shared" si="19"/>
        <v>0</v>
      </c>
      <c r="O60" s="460">
        <f t="shared" si="19"/>
        <v>0</v>
      </c>
      <c r="P60" s="460">
        <f t="shared" si="19"/>
        <v>0</v>
      </c>
      <c r="Q60" s="460">
        <f t="shared" si="19"/>
        <v>223</v>
      </c>
      <c r="R60" s="461">
        <f t="shared" si="10"/>
        <v>1070</v>
      </c>
      <c r="S60" s="424">
        <f t="shared" si="7"/>
        <v>54.48683503492746</v>
      </c>
      <c r="T60" s="442">
        <f t="shared" si="2"/>
        <v>0</v>
      </c>
    </row>
    <row r="61" spans="1:20" ht="24.75" customHeight="1">
      <c r="A61" s="426">
        <v>7.1</v>
      </c>
      <c r="B61" s="453" t="s">
        <v>482</v>
      </c>
      <c r="C61" s="459">
        <f t="shared" si="11"/>
        <v>283</v>
      </c>
      <c r="D61" s="473">
        <v>133</v>
      </c>
      <c r="E61" s="473">
        <v>150</v>
      </c>
      <c r="F61" s="474">
        <v>0</v>
      </c>
      <c r="G61" s="474">
        <v>0</v>
      </c>
      <c r="H61" s="459">
        <f t="shared" si="12"/>
        <v>283</v>
      </c>
      <c r="I61" s="459">
        <f t="shared" si="13"/>
        <v>228</v>
      </c>
      <c r="J61" s="473">
        <v>123</v>
      </c>
      <c r="K61" s="473">
        <v>5</v>
      </c>
      <c r="L61" s="473">
        <v>100</v>
      </c>
      <c r="M61" s="473">
        <v>0</v>
      </c>
      <c r="N61" s="473">
        <v>0</v>
      </c>
      <c r="O61" s="473">
        <v>0</v>
      </c>
      <c r="P61" s="475">
        <v>0</v>
      </c>
      <c r="Q61" s="476">
        <v>55</v>
      </c>
      <c r="R61" s="466">
        <f t="shared" si="10"/>
        <v>155</v>
      </c>
      <c r="S61" s="419">
        <f t="shared" si="7"/>
        <v>56.14035087719298</v>
      </c>
      <c r="T61" s="442">
        <f t="shared" si="2"/>
        <v>0</v>
      </c>
    </row>
    <row r="62" spans="1:20" ht="24.75" customHeight="1">
      <c r="A62" s="426">
        <v>7.2</v>
      </c>
      <c r="B62" s="454" t="s">
        <v>483</v>
      </c>
      <c r="C62" s="459">
        <f t="shared" si="11"/>
        <v>0</v>
      </c>
      <c r="D62" s="473">
        <v>0</v>
      </c>
      <c r="E62" s="473">
        <v>0</v>
      </c>
      <c r="F62" s="474">
        <v>0</v>
      </c>
      <c r="G62" s="474">
        <v>0</v>
      </c>
      <c r="H62" s="459">
        <f t="shared" si="12"/>
        <v>0</v>
      </c>
      <c r="I62" s="459">
        <f t="shared" si="13"/>
        <v>0</v>
      </c>
      <c r="J62" s="473">
        <v>0</v>
      </c>
      <c r="K62" s="473">
        <v>0</v>
      </c>
      <c r="L62" s="473">
        <v>0</v>
      </c>
      <c r="M62" s="473">
        <v>0</v>
      </c>
      <c r="N62" s="473">
        <v>0</v>
      </c>
      <c r="O62" s="473">
        <v>0</v>
      </c>
      <c r="P62" s="475">
        <v>0</v>
      </c>
      <c r="Q62" s="476">
        <v>0</v>
      </c>
      <c r="R62" s="466">
        <f t="shared" si="10"/>
        <v>0</v>
      </c>
      <c r="S62" s="419" t="e">
        <f t="shared" si="7"/>
        <v>#DIV/0!</v>
      </c>
      <c r="T62" s="442">
        <f t="shared" si="2"/>
        <v>0</v>
      </c>
    </row>
    <row r="63" spans="1:20" ht="24.75" customHeight="1">
      <c r="A63" s="426">
        <v>7.3</v>
      </c>
      <c r="B63" s="454" t="s">
        <v>484</v>
      </c>
      <c r="C63" s="459">
        <f t="shared" si="11"/>
        <v>557</v>
      </c>
      <c r="D63" s="473">
        <v>270</v>
      </c>
      <c r="E63" s="473">
        <v>287</v>
      </c>
      <c r="F63" s="474">
        <v>3</v>
      </c>
      <c r="G63" s="474">
        <v>6</v>
      </c>
      <c r="H63" s="459">
        <f t="shared" si="12"/>
        <v>554</v>
      </c>
      <c r="I63" s="459">
        <f t="shared" si="13"/>
        <v>474</v>
      </c>
      <c r="J63" s="473">
        <v>247</v>
      </c>
      <c r="K63" s="473">
        <v>9</v>
      </c>
      <c r="L63" s="473">
        <v>217</v>
      </c>
      <c r="M63" s="473">
        <v>1</v>
      </c>
      <c r="N63" s="473">
        <v>0</v>
      </c>
      <c r="O63" s="473">
        <v>0</v>
      </c>
      <c r="P63" s="475">
        <v>0</v>
      </c>
      <c r="Q63" s="476">
        <v>80</v>
      </c>
      <c r="R63" s="466">
        <f t="shared" si="10"/>
        <v>298</v>
      </c>
      <c r="S63" s="419">
        <f t="shared" si="7"/>
        <v>54.008438818565395</v>
      </c>
      <c r="T63" s="442">
        <f t="shared" si="2"/>
        <v>0</v>
      </c>
    </row>
    <row r="64" spans="1:20" ht="24.75" customHeight="1">
      <c r="A64" s="426">
        <v>7.4</v>
      </c>
      <c r="B64" s="453" t="s">
        <v>485</v>
      </c>
      <c r="C64" s="459">
        <f t="shared" si="11"/>
        <v>831</v>
      </c>
      <c r="D64" s="473">
        <v>266</v>
      </c>
      <c r="E64" s="473">
        <v>565</v>
      </c>
      <c r="F64" s="474">
        <v>7</v>
      </c>
      <c r="G64" s="474">
        <v>2</v>
      </c>
      <c r="H64" s="459">
        <f t="shared" si="12"/>
        <v>824</v>
      </c>
      <c r="I64" s="459">
        <f t="shared" si="13"/>
        <v>745</v>
      </c>
      <c r="J64" s="473">
        <v>402</v>
      </c>
      <c r="K64" s="473">
        <v>3</v>
      </c>
      <c r="L64" s="473">
        <v>340</v>
      </c>
      <c r="M64" s="473">
        <v>0</v>
      </c>
      <c r="N64" s="473">
        <v>0</v>
      </c>
      <c r="O64" s="473">
        <v>0</v>
      </c>
      <c r="P64" s="475">
        <v>0</v>
      </c>
      <c r="Q64" s="476">
        <v>79</v>
      </c>
      <c r="R64" s="466">
        <f t="shared" si="10"/>
        <v>419</v>
      </c>
      <c r="S64" s="419">
        <f t="shared" si="7"/>
        <v>54.36241610738255</v>
      </c>
      <c r="T64" s="442">
        <f t="shared" si="2"/>
        <v>0</v>
      </c>
    </row>
    <row r="65" spans="1:20" ht="24.75" customHeight="1" thickBot="1">
      <c r="A65" s="427">
        <v>7.5</v>
      </c>
      <c r="B65" s="455" t="s">
        <v>486</v>
      </c>
      <c r="C65" s="467">
        <f t="shared" si="11"/>
        <v>426</v>
      </c>
      <c r="D65" s="477">
        <v>128</v>
      </c>
      <c r="E65" s="477">
        <v>298</v>
      </c>
      <c r="F65" s="478">
        <v>3</v>
      </c>
      <c r="G65" s="478">
        <v>0</v>
      </c>
      <c r="H65" s="467">
        <f t="shared" si="12"/>
        <v>423</v>
      </c>
      <c r="I65" s="467">
        <f t="shared" si="13"/>
        <v>414</v>
      </c>
      <c r="J65" s="477">
        <v>221</v>
      </c>
      <c r="K65" s="477">
        <v>4</v>
      </c>
      <c r="L65" s="477">
        <v>189</v>
      </c>
      <c r="M65" s="477">
        <v>0</v>
      </c>
      <c r="N65" s="477">
        <v>0</v>
      </c>
      <c r="O65" s="477">
        <v>0</v>
      </c>
      <c r="P65" s="479">
        <v>0</v>
      </c>
      <c r="Q65" s="480">
        <v>9</v>
      </c>
      <c r="R65" s="472">
        <f t="shared" si="10"/>
        <v>198</v>
      </c>
      <c r="S65" s="421">
        <f t="shared" si="7"/>
        <v>54.347826086956516</v>
      </c>
      <c r="T65" s="442">
        <f t="shared" si="2"/>
        <v>0</v>
      </c>
    </row>
    <row r="66" spans="1:20" ht="24.75" customHeight="1" thickTop="1">
      <c r="A66" s="422" t="s">
        <v>60</v>
      </c>
      <c r="B66" s="452" t="s">
        <v>487</v>
      </c>
      <c r="C66" s="460">
        <f t="shared" si="11"/>
        <v>1249</v>
      </c>
      <c r="D66" s="460">
        <f>SUM(D67:D70)</f>
        <v>250</v>
      </c>
      <c r="E66" s="460">
        <f>SUM(E67:E70)</f>
        <v>999</v>
      </c>
      <c r="F66" s="460">
        <f>SUM(F67:F70)</f>
        <v>44</v>
      </c>
      <c r="G66" s="460">
        <f>SUM(G67:G70)</f>
        <v>0</v>
      </c>
      <c r="H66" s="460">
        <f t="shared" si="12"/>
        <v>1205</v>
      </c>
      <c r="I66" s="460">
        <f t="shared" si="13"/>
        <v>1122</v>
      </c>
      <c r="J66" s="460">
        <f>SUM(J67:J70)</f>
        <v>785</v>
      </c>
      <c r="K66" s="460">
        <f aca="true" t="shared" si="20" ref="K66:Q66">SUM(K67:K70)</f>
        <v>13</v>
      </c>
      <c r="L66" s="460">
        <f t="shared" si="20"/>
        <v>319</v>
      </c>
      <c r="M66" s="460">
        <f t="shared" si="20"/>
        <v>3</v>
      </c>
      <c r="N66" s="460">
        <f t="shared" si="20"/>
        <v>0</v>
      </c>
      <c r="O66" s="460">
        <f t="shared" si="20"/>
        <v>0</v>
      </c>
      <c r="P66" s="460">
        <f t="shared" si="20"/>
        <v>2</v>
      </c>
      <c r="Q66" s="460">
        <f t="shared" si="20"/>
        <v>83</v>
      </c>
      <c r="R66" s="461">
        <f t="shared" si="10"/>
        <v>407</v>
      </c>
      <c r="S66" s="424">
        <f t="shared" si="7"/>
        <v>71.12299465240642</v>
      </c>
      <c r="T66" s="442">
        <f t="shared" si="2"/>
        <v>0</v>
      </c>
    </row>
    <row r="67" spans="1:20" ht="24.75" customHeight="1">
      <c r="A67" s="426">
        <v>8.1</v>
      </c>
      <c r="B67" s="491" t="s">
        <v>488</v>
      </c>
      <c r="C67" s="459">
        <f t="shared" si="11"/>
        <v>19</v>
      </c>
      <c r="D67" s="473">
        <v>0</v>
      </c>
      <c r="E67" s="473">
        <v>19</v>
      </c>
      <c r="F67" s="474">
        <v>8</v>
      </c>
      <c r="G67" s="474">
        <v>0</v>
      </c>
      <c r="H67" s="459">
        <f t="shared" si="12"/>
        <v>11</v>
      </c>
      <c r="I67" s="459">
        <f t="shared" si="13"/>
        <v>8</v>
      </c>
      <c r="J67" s="473">
        <v>7</v>
      </c>
      <c r="K67" s="473">
        <v>1</v>
      </c>
      <c r="L67" s="473">
        <v>0</v>
      </c>
      <c r="M67" s="473">
        <v>0</v>
      </c>
      <c r="N67" s="473">
        <v>0</v>
      </c>
      <c r="O67" s="473">
        <v>0</v>
      </c>
      <c r="P67" s="475">
        <v>0</v>
      </c>
      <c r="Q67" s="476">
        <v>3</v>
      </c>
      <c r="R67" s="466">
        <f t="shared" si="10"/>
        <v>3</v>
      </c>
      <c r="S67" s="419">
        <f t="shared" si="7"/>
        <v>100</v>
      </c>
      <c r="T67" s="442">
        <f t="shared" si="2"/>
        <v>0</v>
      </c>
    </row>
    <row r="68" spans="1:20" ht="24.75" customHeight="1">
      <c r="A68" s="426">
        <v>8.2</v>
      </c>
      <c r="B68" s="491" t="s">
        <v>489</v>
      </c>
      <c r="C68" s="459">
        <f t="shared" si="11"/>
        <v>408</v>
      </c>
      <c r="D68" s="473">
        <v>116</v>
      </c>
      <c r="E68" s="473">
        <v>292</v>
      </c>
      <c r="F68" s="474">
        <v>0</v>
      </c>
      <c r="G68" s="474">
        <v>0</v>
      </c>
      <c r="H68" s="459">
        <f t="shared" si="12"/>
        <v>408</v>
      </c>
      <c r="I68" s="459">
        <f t="shared" si="13"/>
        <v>372</v>
      </c>
      <c r="J68" s="473">
        <v>241</v>
      </c>
      <c r="K68" s="473">
        <v>5</v>
      </c>
      <c r="L68" s="473">
        <v>125</v>
      </c>
      <c r="M68" s="473">
        <v>1</v>
      </c>
      <c r="N68" s="473">
        <v>0</v>
      </c>
      <c r="O68" s="473">
        <v>0</v>
      </c>
      <c r="P68" s="475">
        <v>0</v>
      </c>
      <c r="Q68" s="476">
        <v>36</v>
      </c>
      <c r="R68" s="466">
        <f t="shared" si="10"/>
        <v>162</v>
      </c>
      <c r="S68" s="419">
        <f t="shared" si="7"/>
        <v>66.12903225806451</v>
      </c>
      <c r="T68" s="442">
        <f t="shared" si="2"/>
        <v>0</v>
      </c>
    </row>
    <row r="69" spans="1:20" ht="24.75" customHeight="1">
      <c r="A69" s="426">
        <v>8.3</v>
      </c>
      <c r="B69" s="492" t="s">
        <v>490</v>
      </c>
      <c r="C69" s="459">
        <f t="shared" si="11"/>
        <v>387</v>
      </c>
      <c r="D69" s="473">
        <v>79</v>
      </c>
      <c r="E69" s="473">
        <v>308</v>
      </c>
      <c r="F69" s="474">
        <v>29</v>
      </c>
      <c r="G69" s="474">
        <v>0</v>
      </c>
      <c r="H69" s="459">
        <f t="shared" si="12"/>
        <v>358</v>
      </c>
      <c r="I69" s="459">
        <f t="shared" si="13"/>
        <v>340</v>
      </c>
      <c r="J69" s="473">
        <v>256</v>
      </c>
      <c r="K69" s="473">
        <v>1</v>
      </c>
      <c r="L69" s="473">
        <v>81</v>
      </c>
      <c r="M69" s="473">
        <v>2</v>
      </c>
      <c r="N69" s="473">
        <v>0</v>
      </c>
      <c r="O69" s="473">
        <v>0</v>
      </c>
      <c r="P69" s="475">
        <v>0</v>
      </c>
      <c r="Q69" s="476">
        <v>18</v>
      </c>
      <c r="R69" s="466">
        <f t="shared" si="10"/>
        <v>101</v>
      </c>
      <c r="S69" s="419">
        <f t="shared" si="7"/>
        <v>75.58823529411765</v>
      </c>
      <c r="T69" s="442">
        <f t="shared" si="2"/>
        <v>0</v>
      </c>
    </row>
    <row r="70" spans="1:20" ht="24.75" customHeight="1" thickBot="1">
      <c r="A70" s="427">
        <v>8.4</v>
      </c>
      <c r="B70" s="490" t="s">
        <v>491</v>
      </c>
      <c r="C70" s="467">
        <f t="shared" si="11"/>
        <v>435</v>
      </c>
      <c r="D70" s="477">
        <v>55</v>
      </c>
      <c r="E70" s="477">
        <v>380</v>
      </c>
      <c r="F70" s="478">
        <v>7</v>
      </c>
      <c r="G70" s="478">
        <v>0</v>
      </c>
      <c r="H70" s="467">
        <f t="shared" si="12"/>
        <v>428</v>
      </c>
      <c r="I70" s="467">
        <f t="shared" si="13"/>
        <v>402</v>
      </c>
      <c r="J70" s="477">
        <v>281</v>
      </c>
      <c r="K70" s="477">
        <v>6</v>
      </c>
      <c r="L70" s="477">
        <v>113</v>
      </c>
      <c r="M70" s="477">
        <v>0</v>
      </c>
      <c r="N70" s="477">
        <v>0</v>
      </c>
      <c r="O70" s="477">
        <v>0</v>
      </c>
      <c r="P70" s="479">
        <v>2</v>
      </c>
      <c r="Q70" s="480">
        <v>26</v>
      </c>
      <c r="R70" s="472">
        <f t="shared" si="10"/>
        <v>141</v>
      </c>
      <c r="S70" s="421">
        <f t="shared" si="7"/>
        <v>71.39303482587064</v>
      </c>
      <c r="T70" s="442">
        <f t="shared" si="2"/>
        <v>0</v>
      </c>
    </row>
    <row r="71" spans="1:20" ht="24.75" customHeight="1" thickTop="1">
      <c r="A71" s="422" t="s">
        <v>61</v>
      </c>
      <c r="B71" s="452" t="s">
        <v>492</v>
      </c>
      <c r="C71" s="460">
        <f t="shared" si="11"/>
        <v>1317</v>
      </c>
      <c r="D71" s="460">
        <f>SUM(D72:D74)</f>
        <v>466</v>
      </c>
      <c r="E71" s="460">
        <f>SUM(E72:E74)</f>
        <v>851</v>
      </c>
      <c r="F71" s="460">
        <f>SUM(F72:F74)</f>
        <v>30</v>
      </c>
      <c r="G71" s="460">
        <f>SUM(G72:G74)</f>
        <v>0</v>
      </c>
      <c r="H71" s="460">
        <f t="shared" si="12"/>
        <v>1287</v>
      </c>
      <c r="I71" s="460">
        <f t="shared" si="13"/>
        <v>1106</v>
      </c>
      <c r="J71" s="460">
        <f>SUM(J72:J74)</f>
        <v>741</v>
      </c>
      <c r="K71" s="460">
        <f aca="true" t="shared" si="21" ref="K71:Q71">SUM(K72:K74)</f>
        <v>16</v>
      </c>
      <c r="L71" s="460">
        <f t="shared" si="21"/>
        <v>344</v>
      </c>
      <c r="M71" s="460">
        <f t="shared" si="21"/>
        <v>5</v>
      </c>
      <c r="N71" s="460">
        <f t="shared" si="21"/>
        <v>0</v>
      </c>
      <c r="O71" s="460">
        <f t="shared" si="21"/>
        <v>0</v>
      </c>
      <c r="P71" s="460">
        <f t="shared" si="21"/>
        <v>0</v>
      </c>
      <c r="Q71" s="460">
        <f t="shared" si="21"/>
        <v>181</v>
      </c>
      <c r="R71" s="461">
        <f t="shared" si="10"/>
        <v>530</v>
      </c>
      <c r="S71" s="424">
        <f t="shared" si="7"/>
        <v>68.44484629294756</v>
      </c>
      <c r="T71" s="442">
        <f t="shared" si="2"/>
        <v>0</v>
      </c>
    </row>
    <row r="72" spans="1:20" ht="24.75" customHeight="1">
      <c r="A72" s="426">
        <v>9.1</v>
      </c>
      <c r="B72" s="453" t="s">
        <v>493</v>
      </c>
      <c r="C72" s="459">
        <f t="shared" si="11"/>
        <v>248</v>
      </c>
      <c r="D72" s="473">
        <v>101</v>
      </c>
      <c r="E72" s="473">
        <v>147</v>
      </c>
      <c r="F72" s="474">
        <v>5</v>
      </c>
      <c r="G72" s="474">
        <v>0</v>
      </c>
      <c r="H72" s="459">
        <f t="shared" si="12"/>
        <v>243</v>
      </c>
      <c r="I72" s="459">
        <f t="shared" si="13"/>
        <v>215</v>
      </c>
      <c r="J72" s="473">
        <v>170</v>
      </c>
      <c r="K72" s="473">
        <v>6</v>
      </c>
      <c r="L72" s="473">
        <v>38</v>
      </c>
      <c r="M72" s="473">
        <v>1</v>
      </c>
      <c r="N72" s="473">
        <v>0</v>
      </c>
      <c r="O72" s="473">
        <v>0</v>
      </c>
      <c r="P72" s="475">
        <v>0</v>
      </c>
      <c r="Q72" s="476">
        <v>28</v>
      </c>
      <c r="R72" s="482">
        <f t="shared" si="10"/>
        <v>67</v>
      </c>
      <c r="S72" s="419">
        <f t="shared" si="7"/>
        <v>81.86046511627907</v>
      </c>
      <c r="T72" s="442">
        <f t="shared" si="2"/>
        <v>0</v>
      </c>
    </row>
    <row r="73" spans="1:20" ht="24.75" customHeight="1">
      <c r="A73" s="428">
        <v>9.2</v>
      </c>
      <c r="B73" s="453" t="s">
        <v>494</v>
      </c>
      <c r="C73" s="459">
        <f t="shared" si="11"/>
        <v>801</v>
      </c>
      <c r="D73" s="493">
        <v>276</v>
      </c>
      <c r="E73" s="493">
        <v>525</v>
      </c>
      <c r="F73" s="494">
        <v>9</v>
      </c>
      <c r="G73" s="494">
        <v>0</v>
      </c>
      <c r="H73" s="459">
        <f t="shared" si="12"/>
        <v>792</v>
      </c>
      <c r="I73" s="459">
        <f t="shared" si="13"/>
        <v>677</v>
      </c>
      <c r="J73" s="493">
        <v>413</v>
      </c>
      <c r="K73" s="493">
        <v>6</v>
      </c>
      <c r="L73" s="493">
        <v>257</v>
      </c>
      <c r="M73" s="493">
        <v>1</v>
      </c>
      <c r="N73" s="493">
        <v>0</v>
      </c>
      <c r="O73" s="493">
        <v>0</v>
      </c>
      <c r="P73" s="495">
        <v>0</v>
      </c>
      <c r="Q73" s="496">
        <v>115</v>
      </c>
      <c r="R73" s="466">
        <f t="shared" si="10"/>
        <v>373</v>
      </c>
      <c r="S73" s="419">
        <f t="shared" si="7"/>
        <v>61.89069423929099</v>
      </c>
      <c r="T73" s="442">
        <f t="shared" si="2"/>
        <v>0</v>
      </c>
    </row>
    <row r="74" spans="1:20" ht="24.75" customHeight="1" thickBot="1">
      <c r="A74" s="427">
        <v>9.3</v>
      </c>
      <c r="B74" s="457" t="s">
        <v>495</v>
      </c>
      <c r="C74" s="467">
        <f t="shared" si="11"/>
        <v>268</v>
      </c>
      <c r="D74" s="477">
        <v>89</v>
      </c>
      <c r="E74" s="477">
        <v>179</v>
      </c>
      <c r="F74" s="478">
        <v>16</v>
      </c>
      <c r="G74" s="478">
        <v>0</v>
      </c>
      <c r="H74" s="467">
        <f t="shared" si="12"/>
        <v>252</v>
      </c>
      <c r="I74" s="467">
        <f t="shared" si="13"/>
        <v>214</v>
      </c>
      <c r="J74" s="477">
        <v>158</v>
      </c>
      <c r="K74" s="477">
        <v>4</v>
      </c>
      <c r="L74" s="477">
        <v>49</v>
      </c>
      <c r="M74" s="477">
        <v>3</v>
      </c>
      <c r="N74" s="477">
        <v>0</v>
      </c>
      <c r="O74" s="477">
        <v>0</v>
      </c>
      <c r="P74" s="479">
        <v>0</v>
      </c>
      <c r="Q74" s="480">
        <v>38</v>
      </c>
      <c r="R74" s="472">
        <f t="shared" si="10"/>
        <v>90</v>
      </c>
      <c r="S74" s="421">
        <f t="shared" si="7"/>
        <v>75.70093457943925</v>
      </c>
      <c r="T74" s="442">
        <f t="shared" si="2"/>
        <v>0</v>
      </c>
    </row>
    <row r="75" spans="1:20" ht="24.75" customHeight="1" thickTop="1">
      <c r="A75" s="422" t="s">
        <v>81</v>
      </c>
      <c r="B75" s="452" t="s">
        <v>496</v>
      </c>
      <c r="C75" s="460">
        <f t="shared" si="11"/>
        <v>167</v>
      </c>
      <c r="D75" s="460">
        <f aca="true" t="shared" si="22" ref="D75:Q75">D76+D77</f>
        <v>68</v>
      </c>
      <c r="E75" s="460">
        <f t="shared" si="22"/>
        <v>99</v>
      </c>
      <c r="F75" s="460">
        <f t="shared" si="22"/>
        <v>1</v>
      </c>
      <c r="G75" s="460">
        <f t="shared" si="22"/>
        <v>0</v>
      </c>
      <c r="H75" s="460">
        <f t="shared" si="12"/>
        <v>166</v>
      </c>
      <c r="I75" s="460">
        <f t="shared" si="13"/>
        <v>142</v>
      </c>
      <c r="J75" s="460">
        <f t="shared" si="22"/>
        <v>103</v>
      </c>
      <c r="K75" s="460">
        <f t="shared" si="22"/>
        <v>3</v>
      </c>
      <c r="L75" s="460">
        <f t="shared" si="22"/>
        <v>35</v>
      </c>
      <c r="M75" s="460">
        <f t="shared" si="22"/>
        <v>1</v>
      </c>
      <c r="N75" s="460">
        <f t="shared" si="22"/>
        <v>0</v>
      </c>
      <c r="O75" s="460">
        <f t="shared" si="22"/>
        <v>0</v>
      </c>
      <c r="P75" s="460">
        <f t="shared" si="22"/>
        <v>0</v>
      </c>
      <c r="Q75" s="460">
        <f t="shared" si="22"/>
        <v>24</v>
      </c>
      <c r="R75" s="461">
        <f t="shared" si="10"/>
        <v>60</v>
      </c>
      <c r="S75" s="424">
        <f t="shared" si="7"/>
        <v>74.64788732394366</v>
      </c>
      <c r="T75" s="442">
        <f>Q75+I75+F75-C75</f>
        <v>0</v>
      </c>
    </row>
    <row r="76" spans="1:20" ht="24.75" customHeight="1">
      <c r="A76" s="429">
        <v>10.1</v>
      </c>
      <c r="B76" s="453" t="s">
        <v>497</v>
      </c>
      <c r="C76" s="459">
        <f t="shared" si="11"/>
        <v>67</v>
      </c>
      <c r="D76" s="473">
        <v>17</v>
      </c>
      <c r="E76" s="473">
        <v>50</v>
      </c>
      <c r="F76" s="474">
        <v>1</v>
      </c>
      <c r="G76" s="474">
        <v>0</v>
      </c>
      <c r="H76" s="459">
        <f t="shared" si="12"/>
        <v>66</v>
      </c>
      <c r="I76" s="459">
        <f t="shared" si="13"/>
        <v>60</v>
      </c>
      <c r="J76" s="473">
        <v>53</v>
      </c>
      <c r="K76" s="473">
        <v>0</v>
      </c>
      <c r="L76" s="473">
        <v>7</v>
      </c>
      <c r="M76" s="473">
        <v>0</v>
      </c>
      <c r="N76" s="473">
        <v>0</v>
      </c>
      <c r="O76" s="473">
        <v>0</v>
      </c>
      <c r="P76" s="475">
        <v>0</v>
      </c>
      <c r="Q76" s="476">
        <v>6</v>
      </c>
      <c r="R76" s="466">
        <f t="shared" si="10"/>
        <v>13</v>
      </c>
      <c r="S76" s="419">
        <f t="shared" si="7"/>
        <v>88.33333333333333</v>
      </c>
      <c r="T76" s="442">
        <f>Q76+I76+F76-C76</f>
        <v>0</v>
      </c>
    </row>
    <row r="77" spans="1:20" ht="24.75" customHeight="1" thickBot="1">
      <c r="A77" s="430">
        <v>10.2</v>
      </c>
      <c r="B77" s="455" t="s">
        <v>498</v>
      </c>
      <c r="C77" s="467">
        <f t="shared" si="11"/>
        <v>100</v>
      </c>
      <c r="D77" s="477">
        <v>51</v>
      </c>
      <c r="E77" s="477">
        <v>49</v>
      </c>
      <c r="F77" s="478">
        <v>0</v>
      </c>
      <c r="G77" s="478">
        <v>0</v>
      </c>
      <c r="H77" s="467">
        <f t="shared" si="12"/>
        <v>100</v>
      </c>
      <c r="I77" s="467">
        <f t="shared" si="13"/>
        <v>82</v>
      </c>
      <c r="J77" s="477">
        <v>50</v>
      </c>
      <c r="K77" s="477">
        <v>3</v>
      </c>
      <c r="L77" s="477">
        <v>28</v>
      </c>
      <c r="M77" s="477">
        <v>1</v>
      </c>
      <c r="N77" s="477">
        <v>0</v>
      </c>
      <c r="O77" s="477">
        <v>0</v>
      </c>
      <c r="P77" s="479">
        <v>0</v>
      </c>
      <c r="Q77" s="480">
        <v>18</v>
      </c>
      <c r="R77" s="472">
        <f t="shared" si="10"/>
        <v>47</v>
      </c>
      <c r="S77" s="421">
        <f t="shared" si="7"/>
        <v>64.63414634146342</v>
      </c>
      <c r="T77" s="442">
        <f>Q77+I77+F77-C77</f>
        <v>0</v>
      </c>
    </row>
    <row r="78" spans="1:19" s="379" customFormat="1" ht="18.75" customHeight="1" thickTop="1">
      <c r="A78" s="851"/>
      <c r="B78" s="851"/>
      <c r="C78" s="851"/>
      <c r="D78" s="851"/>
      <c r="E78" s="851"/>
      <c r="F78" s="448"/>
      <c r="G78" s="448"/>
      <c r="H78" s="448"/>
      <c r="I78" s="448"/>
      <c r="J78" s="448"/>
      <c r="K78" s="448"/>
      <c r="L78" s="448"/>
      <c r="M78" s="448"/>
      <c r="N78" s="858" t="str">
        <f>'Thong tin'!B9</f>
        <v>Bình Thuận, ngày 05 tháng 9 năm 2016</v>
      </c>
      <c r="O78" s="858"/>
      <c r="P78" s="858"/>
      <c r="Q78" s="858"/>
      <c r="R78" s="858"/>
      <c r="S78" s="858"/>
    </row>
    <row r="79" spans="1:19" s="380" customFormat="1" ht="19.5" customHeight="1">
      <c r="A79" s="449"/>
      <c r="B79" s="848" t="s">
        <v>4</v>
      </c>
      <c r="C79" s="848"/>
      <c r="D79" s="848"/>
      <c r="E79" s="848"/>
      <c r="F79" s="446"/>
      <c r="G79" s="446"/>
      <c r="H79" s="446"/>
      <c r="I79" s="446"/>
      <c r="J79" s="446"/>
      <c r="K79" s="446"/>
      <c r="L79" s="446"/>
      <c r="M79" s="446"/>
      <c r="N79" s="857" t="str">
        <f>'Thong tin'!B7</f>
        <v>KT. CỤC TRƯỞNG</v>
      </c>
      <c r="O79" s="857"/>
      <c r="P79" s="857"/>
      <c r="Q79" s="857"/>
      <c r="R79" s="857"/>
      <c r="S79" s="857"/>
    </row>
    <row r="80" spans="1:19" ht="16.5">
      <c r="A80" s="445"/>
      <c r="B80" s="844"/>
      <c r="C80" s="844"/>
      <c r="D80" s="844"/>
      <c r="E80" s="444"/>
      <c r="F80" s="444"/>
      <c r="G80" s="444"/>
      <c r="H80" s="444"/>
      <c r="I80" s="444"/>
      <c r="J80" s="444"/>
      <c r="K80" s="444"/>
      <c r="L80" s="444"/>
      <c r="M80" s="444"/>
      <c r="N80" s="843" t="str">
        <f>'Thong tin'!B8</f>
        <v>PHÓ CỤC TRƯỞNG</v>
      </c>
      <c r="O80" s="843"/>
      <c r="P80" s="843"/>
      <c r="Q80" s="843"/>
      <c r="R80" s="843"/>
      <c r="S80" s="843"/>
    </row>
    <row r="81" spans="1:19" ht="16.5">
      <c r="A81" s="445"/>
      <c r="B81" s="445"/>
      <c r="C81" s="445"/>
      <c r="D81" s="444"/>
      <c r="E81" s="444"/>
      <c r="F81" s="444"/>
      <c r="G81" s="444"/>
      <c r="H81" s="444"/>
      <c r="I81" s="444"/>
      <c r="J81" s="444"/>
      <c r="K81" s="444"/>
      <c r="L81" s="444"/>
      <c r="M81" s="444"/>
      <c r="N81" s="444"/>
      <c r="O81" s="444"/>
      <c r="P81" s="444"/>
      <c r="Q81" s="444"/>
      <c r="R81" s="445"/>
      <c r="S81" s="445"/>
    </row>
    <row r="82" spans="1:19" ht="16.5">
      <c r="A82" s="445"/>
      <c r="B82" s="845"/>
      <c r="C82" s="845"/>
      <c r="D82" s="845"/>
      <c r="E82" s="845"/>
      <c r="F82" s="444"/>
      <c r="G82" s="444"/>
      <c r="H82" s="444"/>
      <c r="I82" s="444"/>
      <c r="J82" s="444"/>
      <c r="K82" s="444"/>
      <c r="L82" s="444"/>
      <c r="M82" s="444"/>
      <c r="N82" s="444"/>
      <c r="O82" s="444"/>
      <c r="P82" s="845"/>
      <c r="Q82" s="845"/>
      <c r="R82" s="845"/>
      <c r="S82" s="445"/>
    </row>
    <row r="83" spans="1:19" ht="16.5">
      <c r="A83" s="447"/>
      <c r="B83" s="447"/>
      <c r="C83" s="447"/>
      <c r="D83" s="447"/>
      <c r="E83" s="447"/>
      <c r="F83" s="447"/>
      <c r="G83" s="447"/>
      <c r="H83" s="447"/>
      <c r="I83" s="447"/>
      <c r="J83" s="447"/>
      <c r="K83" s="447"/>
      <c r="L83" s="447"/>
      <c r="M83" s="447"/>
      <c r="N83" s="447"/>
      <c r="O83" s="447"/>
      <c r="P83" s="447"/>
      <c r="Q83" s="445"/>
      <c r="R83" s="445"/>
      <c r="S83" s="445"/>
    </row>
    <row r="84" spans="1:19" ht="16.5">
      <c r="A84" s="445"/>
      <c r="B84" s="445"/>
      <c r="C84" s="445"/>
      <c r="D84" s="445"/>
      <c r="E84" s="445"/>
      <c r="F84" s="445"/>
      <c r="G84" s="445"/>
      <c r="H84" s="445"/>
      <c r="I84" s="445"/>
      <c r="J84" s="445"/>
      <c r="K84" s="445"/>
      <c r="L84" s="445"/>
      <c r="M84" s="445"/>
      <c r="N84" s="445"/>
      <c r="O84" s="445"/>
      <c r="P84" s="445"/>
      <c r="Q84" s="445"/>
      <c r="R84" s="445"/>
      <c r="S84" s="445"/>
    </row>
    <row r="85" spans="1:19" ht="16.5">
      <c r="A85" s="445"/>
      <c r="B85" s="843" t="str">
        <f>'Thong tin'!B5</f>
        <v>Trần Quốc Bảo</v>
      </c>
      <c r="C85" s="843"/>
      <c r="D85" s="843"/>
      <c r="E85" s="843"/>
      <c r="F85" s="445"/>
      <c r="G85" s="445"/>
      <c r="H85" s="445"/>
      <c r="I85" s="445"/>
      <c r="J85" s="445"/>
      <c r="K85" s="445"/>
      <c r="L85" s="445"/>
      <c r="M85" s="445"/>
      <c r="N85" s="843" t="str">
        <f>'Thong tin'!B6</f>
        <v>Trần Nam</v>
      </c>
      <c r="O85" s="843"/>
      <c r="P85" s="843"/>
      <c r="Q85" s="843"/>
      <c r="R85" s="843"/>
      <c r="S85" s="843"/>
    </row>
    <row r="86" spans="1:19" ht="18.75">
      <c r="A86" s="388"/>
      <c r="B86" s="388"/>
      <c r="C86" s="388"/>
      <c r="D86" s="388"/>
      <c r="E86" s="388"/>
      <c r="F86" s="388"/>
      <c r="G86" s="388"/>
      <c r="H86" s="388"/>
      <c r="I86" s="388"/>
      <c r="J86" s="388"/>
      <c r="K86" s="388"/>
      <c r="L86" s="388"/>
      <c r="M86" s="388"/>
      <c r="N86" s="388"/>
      <c r="O86" s="388"/>
      <c r="P86" s="388"/>
      <c r="Q86" s="388"/>
      <c r="R86" s="388"/>
      <c r="S86" s="388"/>
    </row>
  </sheetData>
  <sheetProtection/>
  <mergeCells count="35">
    <mergeCell ref="E1:O1"/>
    <mergeCell ref="E2:O2"/>
    <mergeCell ref="E3:O3"/>
    <mergeCell ref="F6:F9"/>
    <mergeCell ref="G6:G9"/>
    <mergeCell ref="H6:Q6"/>
    <mergeCell ref="C6:E6"/>
    <mergeCell ref="A2:D2"/>
    <mergeCell ref="P2:S2"/>
    <mergeCell ref="A3:D3"/>
    <mergeCell ref="R6:R9"/>
    <mergeCell ref="E8:E9"/>
    <mergeCell ref="J8:P8"/>
    <mergeCell ref="N79:S79"/>
    <mergeCell ref="N78:S78"/>
    <mergeCell ref="P4:S4"/>
    <mergeCell ref="A6:B9"/>
    <mergeCell ref="H7:H9"/>
    <mergeCell ref="Q7:Q9"/>
    <mergeCell ref="I8:I9"/>
    <mergeCell ref="S6:S9"/>
    <mergeCell ref="I7:P7"/>
    <mergeCell ref="C7:C9"/>
    <mergeCell ref="D7:E7"/>
    <mergeCell ref="D8:D9"/>
    <mergeCell ref="A10:B10"/>
    <mergeCell ref="B79:E79"/>
    <mergeCell ref="A11:B11"/>
    <mergeCell ref="A78:E78"/>
    <mergeCell ref="N85:S85"/>
    <mergeCell ref="N80:S80"/>
    <mergeCell ref="B80:D80"/>
    <mergeCell ref="B85:E85"/>
    <mergeCell ref="B82:E82"/>
    <mergeCell ref="P82:R82"/>
  </mergeCells>
  <printOptions/>
  <pageMargins left="0.25" right="0" top="0" bottom="0" header="0.183070866" footer="0.025590551"/>
  <pageSetup horizontalDpi="600" verticalDpi="600" orientation="landscape" paperSize="9" scale="88" r:id="rId2"/>
  <headerFooter alignWithMargins="0">
    <oddFooter>&amp;C&amp;P</oddFooter>
  </headerFooter>
  <drawing r:id="rId1"/>
</worksheet>
</file>

<file path=xl/worksheets/sheet14.xml><?xml version="1.0" encoding="utf-8"?>
<worksheet xmlns="http://schemas.openxmlformats.org/spreadsheetml/2006/main" xmlns:r="http://schemas.openxmlformats.org/officeDocument/2006/relationships">
  <sheetPr>
    <tabColor indexed="19"/>
  </sheetPr>
  <dimension ref="A1:AJ87"/>
  <sheetViews>
    <sheetView showZeros="0" tabSelected="1" view="pageBreakPreview" zoomScaleNormal="85" zoomScaleSheetLayoutView="100" zoomScalePageLayoutView="0" workbookViewId="0" topLeftCell="E1">
      <selection activeCell="S16" sqref="S16"/>
    </sheetView>
  </sheetViews>
  <sheetFormatPr defaultColWidth="9.00390625" defaultRowHeight="15.75"/>
  <cols>
    <col min="1" max="1" width="3.50390625" style="382" customWidth="1"/>
    <col min="2" max="2" width="19.875" style="382" customWidth="1"/>
    <col min="3" max="3" width="10.125" style="382" customWidth="1"/>
    <col min="4" max="5" width="9.375" style="382" customWidth="1"/>
    <col min="6" max="6" width="8.25390625" style="382" customWidth="1"/>
    <col min="7" max="7" width="9.125" style="382" customWidth="1"/>
    <col min="8" max="8" width="9.375" style="382" customWidth="1"/>
    <col min="9" max="9" width="10.25390625" style="382" customWidth="1"/>
    <col min="10" max="10" width="8.625" style="382" customWidth="1"/>
    <col min="11" max="11" width="7.375" style="382" customWidth="1"/>
    <col min="12" max="12" width="5.875" style="382" customWidth="1"/>
    <col min="13" max="13" width="8.625" style="382" customWidth="1"/>
    <col min="14" max="14" width="7.50390625" style="382" customWidth="1"/>
    <col min="15" max="15" width="7.875" style="382" customWidth="1"/>
    <col min="16" max="16" width="6.75390625" style="382" customWidth="1"/>
    <col min="17" max="17" width="8.625" style="382" customWidth="1"/>
    <col min="18" max="18" width="7.875" style="382" customWidth="1"/>
    <col min="19" max="19" width="10.875" style="382" customWidth="1"/>
    <col min="20" max="20" width="6.75390625" style="382" customWidth="1"/>
    <col min="21" max="21" width="12.375" style="382" customWidth="1"/>
    <col min="22" max="16384" width="9.00390625" style="382" customWidth="1"/>
  </cols>
  <sheetData>
    <row r="1" spans="1:20" s="384" customFormat="1" ht="20.25" customHeight="1">
      <c r="A1" s="401" t="s">
        <v>28</v>
      </c>
      <c r="B1" s="401"/>
      <c r="C1" s="401"/>
      <c r="D1" s="398"/>
      <c r="E1" s="859" t="s">
        <v>502</v>
      </c>
      <c r="F1" s="859"/>
      <c r="G1" s="859"/>
      <c r="H1" s="859"/>
      <c r="I1" s="859"/>
      <c r="J1" s="859"/>
      <c r="K1" s="859"/>
      <c r="L1" s="859"/>
      <c r="M1" s="859"/>
      <c r="N1" s="859"/>
      <c r="O1" s="859"/>
      <c r="P1" s="859"/>
      <c r="Q1" s="410" t="s">
        <v>426</v>
      </c>
      <c r="R1" s="390"/>
      <c r="S1" s="390"/>
      <c r="T1" s="390"/>
    </row>
    <row r="2" spans="1:20" ht="17.25" customHeight="1">
      <c r="A2" s="868" t="s">
        <v>234</v>
      </c>
      <c r="B2" s="868"/>
      <c r="C2" s="868"/>
      <c r="D2" s="868"/>
      <c r="E2" s="860" t="s">
        <v>34</v>
      </c>
      <c r="F2" s="860"/>
      <c r="G2" s="860"/>
      <c r="H2" s="860"/>
      <c r="I2" s="860"/>
      <c r="J2" s="860"/>
      <c r="K2" s="860"/>
      <c r="L2" s="860"/>
      <c r="M2" s="860"/>
      <c r="N2" s="860"/>
      <c r="O2" s="860"/>
      <c r="P2" s="860"/>
      <c r="Q2" s="869" t="str">
        <f>'Thong tin'!B4</f>
        <v>Cục THADS tỉnh Bình Thuận</v>
      </c>
      <c r="R2" s="869"/>
      <c r="S2" s="869"/>
      <c r="T2" s="869"/>
    </row>
    <row r="3" spans="1:20" s="384" customFormat="1" ht="18" customHeight="1">
      <c r="A3" s="875" t="s">
        <v>235</v>
      </c>
      <c r="B3" s="875"/>
      <c r="C3" s="875"/>
      <c r="D3" s="875"/>
      <c r="E3" s="861" t="str">
        <f>'Thong tin'!B3</f>
        <v>11 tháng / năm 2016</v>
      </c>
      <c r="F3" s="861"/>
      <c r="G3" s="861"/>
      <c r="H3" s="861"/>
      <c r="I3" s="861"/>
      <c r="J3" s="861"/>
      <c r="K3" s="861"/>
      <c r="L3" s="861"/>
      <c r="M3" s="861"/>
      <c r="N3" s="861"/>
      <c r="O3" s="861"/>
      <c r="P3" s="861"/>
      <c r="Q3" s="410" t="s">
        <v>355</v>
      </c>
      <c r="R3" s="399"/>
      <c r="S3" s="390"/>
      <c r="T3" s="390"/>
    </row>
    <row r="4" spans="1:20" ht="14.25" customHeight="1">
      <c r="A4" s="400" t="s">
        <v>113</v>
      </c>
      <c r="B4" s="389"/>
      <c r="C4" s="389"/>
      <c r="D4" s="389"/>
      <c r="E4" s="389"/>
      <c r="F4" s="389"/>
      <c r="G4" s="389"/>
      <c r="H4" s="389"/>
      <c r="I4" s="389"/>
      <c r="J4" s="389"/>
      <c r="K4" s="389"/>
      <c r="L4" s="389"/>
      <c r="M4" s="389"/>
      <c r="N4" s="389"/>
      <c r="O4" s="405"/>
      <c r="P4" s="405"/>
      <c r="Q4" s="870" t="s">
        <v>297</v>
      </c>
      <c r="R4" s="870"/>
      <c r="S4" s="870"/>
      <c r="T4" s="870"/>
    </row>
    <row r="5" spans="1:20" s="384" customFormat="1" ht="21.75" customHeight="1" thickBot="1">
      <c r="A5" s="382"/>
      <c r="B5" s="21"/>
      <c r="C5" s="21"/>
      <c r="D5" s="382"/>
      <c r="E5" s="382"/>
      <c r="F5" s="382"/>
      <c r="G5" s="382"/>
      <c r="H5" s="382"/>
      <c r="I5" s="382"/>
      <c r="J5" s="382"/>
      <c r="K5" s="382"/>
      <c r="L5" s="382"/>
      <c r="M5" s="382"/>
      <c r="N5" s="382"/>
      <c r="O5" s="382"/>
      <c r="P5" s="382"/>
      <c r="Q5" s="867" t="s">
        <v>427</v>
      </c>
      <c r="R5" s="867"/>
      <c r="S5" s="867"/>
      <c r="T5" s="867"/>
    </row>
    <row r="6" spans="1:36" s="384" customFormat="1" ht="21.75" customHeight="1" thickTop="1">
      <c r="A6" s="877" t="s">
        <v>55</v>
      </c>
      <c r="B6" s="878"/>
      <c r="C6" s="874" t="s">
        <v>114</v>
      </c>
      <c r="D6" s="874"/>
      <c r="E6" s="874"/>
      <c r="F6" s="865" t="s">
        <v>99</v>
      </c>
      <c r="G6" s="865" t="s">
        <v>115</v>
      </c>
      <c r="H6" s="866" t="s">
        <v>100</v>
      </c>
      <c r="I6" s="866"/>
      <c r="J6" s="866"/>
      <c r="K6" s="866"/>
      <c r="L6" s="866"/>
      <c r="M6" s="866"/>
      <c r="N6" s="866"/>
      <c r="O6" s="866"/>
      <c r="P6" s="866"/>
      <c r="Q6" s="866"/>
      <c r="R6" s="866"/>
      <c r="S6" s="874" t="s">
        <v>239</v>
      </c>
      <c r="T6" s="871" t="s">
        <v>425</v>
      </c>
      <c r="U6" s="386"/>
      <c r="V6" s="386"/>
      <c r="W6" s="386"/>
      <c r="X6" s="386"/>
      <c r="Y6" s="386"/>
      <c r="Z6" s="386"/>
      <c r="AA6" s="386"/>
      <c r="AB6" s="386"/>
      <c r="AC6" s="386"/>
      <c r="AD6" s="386"/>
      <c r="AE6" s="386"/>
      <c r="AF6" s="386"/>
      <c r="AG6" s="386"/>
      <c r="AH6" s="386"/>
      <c r="AI6" s="386"/>
      <c r="AJ6" s="386"/>
    </row>
    <row r="7" spans="1:36" s="406" customFormat="1" ht="25.5" customHeight="1">
      <c r="A7" s="879"/>
      <c r="B7" s="853"/>
      <c r="C7" s="855" t="s">
        <v>42</v>
      </c>
      <c r="D7" s="856" t="s">
        <v>7</v>
      </c>
      <c r="E7" s="856"/>
      <c r="F7" s="854"/>
      <c r="G7" s="854"/>
      <c r="H7" s="854" t="s">
        <v>100</v>
      </c>
      <c r="I7" s="855" t="s">
        <v>101</v>
      </c>
      <c r="J7" s="855"/>
      <c r="K7" s="855"/>
      <c r="L7" s="855"/>
      <c r="M7" s="855"/>
      <c r="N7" s="855"/>
      <c r="O7" s="855"/>
      <c r="P7" s="855"/>
      <c r="Q7" s="855"/>
      <c r="R7" s="854" t="s">
        <v>116</v>
      </c>
      <c r="S7" s="855"/>
      <c r="T7" s="872"/>
      <c r="U7" s="390"/>
      <c r="V7" s="390"/>
      <c r="W7" s="390"/>
      <c r="X7" s="390"/>
      <c r="Y7" s="390"/>
      <c r="Z7" s="390"/>
      <c r="AA7" s="390"/>
      <c r="AB7" s="390"/>
      <c r="AC7" s="390"/>
      <c r="AD7" s="390"/>
      <c r="AE7" s="390"/>
      <c r="AF7" s="390"/>
      <c r="AG7" s="390"/>
      <c r="AH7" s="390"/>
      <c r="AI7" s="390"/>
      <c r="AJ7" s="390"/>
    </row>
    <row r="8" spans="1:36" s="384" customFormat="1" ht="21.75" customHeight="1">
      <c r="A8" s="879"/>
      <c r="B8" s="853"/>
      <c r="C8" s="855"/>
      <c r="D8" s="856" t="s">
        <v>117</v>
      </c>
      <c r="E8" s="856" t="s">
        <v>118</v>
      </c>
      <c r="F8" s="854"/>
      <c r="G8" s="854"/>
      <c r="H8" s="854"/>
      <c r="I8" s="854" t="s">
        <v>424</v>
      </c>
      <c r="J8" s="856" t="s">
        <v>7</v>
      </c>
      <c r="K8" s="856"/>
      <c r="L8" s="856"/>
      <c r="M8" s="856"/>
      <c r="N8" s="856"/>
      <c r="O8" s="856"/>
      <c r="P8" s="856"/>
      <c r="Q8" s="856"/>
      <c r="R8" s="854"/>
      <c r="S8" s="855"/>
      <c r="T8" s="872"/>
      <c r="U8" s="386"/>
      <c r="V8" s="386"/>
      <c r="W8" s="386"/>
      <c r="X8" s="386"/>
      <c r="Y8" s="386"/>
      <c r="Z8" s="386"/>
      <c r="AA8" s="386"/>
      <c r="AB8" s="386"/>
      <c r="AC8" s="386"/>
      <c r="AD8" s="386"/>
      <c r="AE8" s="386"/>
      <c r="AF8" s="386"/>
      <c r="AG8" s="386"/>
      <c r="AH8" s="386"/>
      <c r="AI8" s="386"/>
      <c r="AJ8" s="386"/>
    </row>
    <row r="9" spans="1:36" s="384" customFormat="1" ht="78" customHeight="1">
      <c r="A9" s="879"/>
      <c r="B9" s="853"/>
      <c r="C9" s="855"/>
      <c r="D9" s="856"/>
      <c r="E9" s="856"/>
      <c r="F9" s="854"/>
      <c r="G9" s="854"/>
      <c r="H9" s="854"/>
      <c r="I9" s="854"/>
      <c r="J9" s="394" t="s">
        <v>119</v>
      </c>
      <c r="K9" s="394" t="s">
        <v>120</v>
      </c>
      <c r="L9" s="394" t="s">
        <v>112</v>
      </c>
      <c r="M9" s="395" t="s">
        <v>103</v>
      </c>
      <c r="N9" s="395" t="s">
        <v>121</v>
      </c>
      <c r="O9" s="395" t="s">
        <v>106</v>
      </c>
      <c r="P9" s="395" t="s">
        <v>240</v>
      </c>
      <c r="Q9" s="395" t="s">
        <v>109</v>
      </c>
      <c r="R9" s="854"/>
      <c r="S9" s="855"/>
      <c r="T9" s="872"/>
      <c r="U9" s="386"/>
      <c r="V9" s="386"/>
      <c r="W9" s="386"/>
      <c r="X9" s="386"/>
      <c r="Y9" s="386"/>
      <c r="Z9" s="386"/>
      <c r="AA9" s="386"/>
      <c r="AB9" s="386"/>
      <c r="AC9" s="386"/>
      <c r="AD9" s="386"/>
      <c r="AE9" s="386"/>
      <c r="AF9" s="386"/>
      <c r="AG9" s="386"/>
      <c r="AH9" s="386"/>
      <c r="AI9" s="386"/>
      <c r="AJ9" s="386"/>
    </row>
    <row r="10" spans="1:20" s="384" customFormat="1" ht="17.25" customHeight="1">
      <c r="A10" s="880" t="s">
        <v>6</v>
      </c>
      <c r="B10" s="881"/>
      <c r="C10" s="402">
        <v>1</v>
      </c>
      <c r="D10" s="402">
        <v>2</v>
      </c>
      <c r="E10" s="402">
        <v>3</v>
      </c>
      <c r="F10" s="402">
        <v>4</v>
      </c>
      <c r="G10" s="402">
        <v>5</v>
      </c>
      <c r="H10" s="402">
        <v>6</v>
      </c>
      <c r="I10" s="402">
        <v>7</v>
      </c>
      <c r="J10" s="402">
        <v>8</v>
      </c>
      <c r="K10" s="402">
        <v>9</v>
      </c>
      <c r="L10" s="402" t="s">
        <v>81</v>
      </c>
      <c r="M10" s="402" t="s">
        <v>82</v>
      </c>
      <c r="N10" s="402" t="s">
        <v>83</v>
      </c>
      <c r="O10" s="402" t="s">
        <v>84</v>
      </c>
      <c r="P10" s="402" t="s">
        <v>85</v>
      </c>
      <c r="Q10" s="402" t="s">
        <v>242</v>
      </c>
      <c r="R10" s="402" t="s">
        <v>243</v>
      </c>
      <c r="S10" s="402" t="s">
        <v>244</v>
      </c>
      <c r="T10" s="403" t="s">
        <v>245</v>
      </c>
    </row>
    <row r="11" spans="1:21" s="384" customFormat="1" ht="24" customHeight="1">
      <c r="A11" s="849" t="s">
        <v>30</v>
      </c>
      <c r="B11" s="850"/>
      <c r="C11" s="431">
        <f>C12+C25</f>
        <v>1337320713</v>
      </c>
      <c r="D11" s="431">
        <f aca="true" t="shared" si="0" ref="D11:R11">D12+D25</f>
        <v>840762239</v>
      </c>
      <c r="E11" s="431">
        <f t="shared" si="0"/>
        <v>496558474</v>
      </c>
      <c r="F11" s="431">
        <f t="shared" si="0"/>
        <v>24915600</v>
      </c>
      <c r="G11" s="431">
        <f t="shared" si="0"/>
        <v>143489076</v>
      </c>
      <c r="H11" s="431">
        <f t="shared" si="0"/>
        <v>1312405113</v>
      </c>
      <c r="I11" s="431">
        <f t="shared" si="0"/>
        <v>1034297044</v>
      </c>
      <c r="J11" s="431">
        <f t="shared" si="0"/>
        <v>122352121</v>
      </c>
      <c r="K11" s="431">
        <f t="shared" si="0"/>
        <v>188374162</v>
      </c>
      <c r="L11" s="431">
        <f t="shared" si="0"/>
        <v>8790</v>
      </c>
      <c r="M11" s="431">
        <f t="shared" si="0"/>
        <v>560072422</v>
      </c>
      <c r="N11" s="431">
        <f t="shared" si="0"/>
        <v>33547138</v>
      </c>
      <c r="O11" s="431">
        <f t="shared" si="0"/>
        <v>2231784</v>
      </c>
      <c r="P11" s="431">
        <f t="shared" si="0"/>
        <v>888576</v>
      </c>
      <c r="Q11" s="431">
        <f t="shared" si="0"/>
        <v>126822051</v>
      </c>
      <c r="R11" s="431">
        <f t="shared" si="0"/>
        <v>278108069</v>
      </c>
      <c r="S11" s="431">
        <f>R11+Q11+P11+O11+N11+M11</f>
        <v>1001670040</v>
      </c>
      <c r="T11" s="432">
        <f>(J11+K11+L11)/I11*100</f>
        <v>30.043117187909125</v>
      </c>
      <c r="U11" s="443">
        <f>R11+I11+F11-C11</f>
        <v>0</v>
      </c>
    </row>
    <row r="12" spans="1:21" s="384" customFormat="1" ht="27" customHeight="1">
      <c r="A12" s="416" t="s">
        <v>0</v>
      </c>
      <c r="B12" s="433" t="s">
        <v>78</v>
      </c>
      <c r="C12" s="431">
        <f>SUM(C13:C24)</f>
        <v>252657905</v>
      </c>
      <c r="D12" s="431">
        <f aca="true" t="shared" si="1" ref="D12:R12">SUM(D13:D24)</f>
        <v>88752762</v>
      </c>
      <c r="E12" s="431">
        <f t="shared" si="1"/>
        <v>163905143</v>
      </c>
      <c r="F12" s="431">
        <f t="shared" si="1"/>
        <v>554996</v>
      </c>
      <c r="G12" s="431">
        <f t="shared" si="1"/>
        <v>0</v>
      </c>
      <c r="H12" s="431">
        <f t="shared" si="1"/>
        <v>252102909</v>
      </c>
      <c r="I12" s="431">
        <f t="shared" si="1"/>
        <v>179713640</v>
      </c>
      <c r="J12" s="431">
        <f t="shared" si="1"/>
        <v>11512342</v>
      </c>
      <c r="K12" s="431">
        <f t="shared" si="1"/>
        <v>4379974</v>
      </c>
      <c r="L12" s="431">
        <f t="shared" si="1"/>
        <v>0</v>
      </c>
      <c r="M12" s="431">
        <f t="shared" si="1"/>
        <v>147259487</v>
      </c>
      <c r="N12" s="431">
        <f t="shared" si="1"/>
        <v>13117836</v>
      </c>
      <c r="O12" s="431">
        <f t="shared" si="1"/>
        <v>408602</v>
      </c>
      <c r="P12" s="431">
        <f t="shared" si="1"/>
        <v>0</v>
      </c>
      <c r="Q12" s="431">
        <f t="shared" si="1"/>
        <v>3035399</v>
      </c>
      <c r="R12" s="431">
        <f t="shared" si="1"/>
        <v>72389269</v>
      </c>
      <c r="S12" s="434">
        <f>R12+Q12+P12+O12+N12+M12</f>
        <v>236210593</v>
      </c>
      <c r="T12" s="435">
        <f>(J12+K12+L12)/I12*100</f>
        <v>8.843132886296221</v>
      </c>
      <c r="U12" s="443">
        <f aca="true" t="shared" si="2" ref="U12:U75">R12+I12+F12-C12</f>
        <v>0</v>
      </c>
    </row>
    <row r="13" spans="1:21" s="384" customFormat="1" ht="23.25" customHeight="1">
      <c r="A13" s="418" t="s">
        <v>43</v>
      </c>
      <c r="B13" s="499" t="s">
        <v>433</v>
      </c>
      <c r="C13" s="431">
        <f>D13+E13</f>
        <v>8042</v>
      </c>
      <c r="D13" s="500">
        <v>0</v>
      </c>
      <c r="E13" s="500">
        <v>8042</v>
      </c>
      <c r="F13" s="501">
        <v>0</v>
      </c>
      <c r="G13" s="501">
        <v>0</v>
      </c>
      <c r="H13" s="431">
        <f>I13+R13</f>
        <v>8042</v>
      </c>
      <c r="I13" s="431">
        <f>J13+K13+L13+M13+N13+O13+P13+Q13</f>
        <v>8042</v>
      </c>
      <c r="J13" s="500">
        <v>8042</v>
      </c>
      <c r="K13" s="500">
        <v>0</v>
      </c>
      <c r="L13" s="500">
        <v>0</v>
      </c>
      <c r="M13" s="500">
        <v>0</v>
      </c>
      <c r="N13" s="500">
        <v>0</v>
      </c>
      <c r="O13" s="500">
        <v>0</v>
      </c>
      <c r="P13" s="500">
        <v>0</v>
      </c>
      <c r="Q13" s="502">
        <v>0</v>
      </c>
      <c r="R13" s="503">
        <v>0</v>
      </c>
      <c r="S13" s="504">
        <f>M13+N13+O13+P13+Q13+R13</f>
        <v>0</v>
      </c>
      <c r="T13" s="505">
        <f>(J13+K13+L13)/I13*100</f>
        <v>100</v>
      </c>
      <c r="U13" s="443">
        <f t="shared" si="2"/>
        <v>0</v>
      </c>
    </row>
    <row r="14" spans="1:21" s="384" customFormat="1" ht="24" customHeight="1">
      <c r="A14" s="418" t="s">
        <v>499</v>
      </c>
      <c r="B14" s="499" t="s">
        <v>435</v>
      </c>
      <c r="C14" s="431">
        <f>D14+E14</f>
        <v>31935991</v>
      </c>
      <c r="D14" s="500">
        <v>141608</v>
      </c>
      <c r="E14" s="500">
        <v>31794383</v>
      </c>
      <c r="F14" s="501">
        <v>0</v>
      </c>
      <c r="G14" s="501">
        <v>0</v>
      </c>
      <c r="H14" s="431">
        <f>I14+R14</f>
        <v>31935991</v>
      </c>
      <c r="I14" s="431">
        <f>J14+K14+L14+M14+N14+O14+P14+Q14</f>
        <v>30220083</v>
      </c>
      <c r="J14" s="500">
        <v>3240392</v>
      </c>
      <c r="K14" s="500">
        <v>10000</v>
      </c>
      <c r="L14" s="500">
        <v>0</v>
      </c>
      <c r="M14" s="500">
        <v>26969691</v>
      </c>
      <c r="N14" s="500">
        <v>0</v>
      </c>
      <c r="O14" s="500">
        <v>0</v>
      </c>
      <c r="P14" s="500">
        <v>0</v>
      </c>
      <c r="Q14" s="502">
        <v>0</v>
      </c>
      <c r="R14" s="503">
        <v>1715908</v>
      </c>
      <c r="S14" s="504">
        <f aca="true" t="shared" si="3" ref="S14:S24">M14+N14+O14+P14+Q14+R14</f>
        <v>28685599</v>
      </c>
      <c r="T14" s="505">
        <f aca="true" t="shared" si="4" ref="T14:T76">(J14+K14+L14)/I14*100</f>
        <v>10.755734853540938</v>
      </c>
      <c r="U14" s="443">
        <f t="shared" si="2"/>
        <v>0</v>
      </c>
    </row>
    <row r="15" spans="1:21" s="384" customFormat="1" ht="24" customHeight="1">
      <c r="A15" s="418" t="s">
        <v>47</v>
      </c>
      <c r="B15" s="499" t="s">
        <v>436</v>
      </c>
      <c r="C15" s="431">
        <f>D15+E15</f>
        <v>22327814</v>
      </c>
      <c r="D15" s="500">
        <v>0</v>
      </c>
      <c r="E15" s="500">
        <v>22327814</v>
      </c>
      <c r="F15" s="501">
        <v>0</v>
      </c>
      <c r="G15" s="501">
        <v>0</v>
      </c>
      <c r="H15" s="431">
        <f>I15+R15</f>
        <v>22327814</v>
      </c>
      <c r="I15" s="431">
        <f>J15+K15+L15+M15+N15+O15+P15+Q15</f>
        <v>22327814</v>
      </c>
      <c r="J15" s="500">
        <v>22801</v>
      </c>
      <c r="K15" s="500">
        <v>0</v>
      </c>
      <c r="L15" s="500">
        <v>0</v>
      </c>
      <c r="M15" s="500">
        <v>22305013</v>
      </c>
      <c r="N15" s="500">
        <v>0</v>
      </c>
      <c r="O15" s="500">
        <v>0</v>
      </c>
      <c r="P15" s="500">
        <v>0</v>
      </c>
      <c r="Q15" s="502">
        <v>0</v>
      </c>
      <c r="R15" s="503">
        <v>0</v>
      </c>
      <c r="S15" s="504">
        <f t="shared" si="3"/>
        <v>22305013</v>
      </c>
      <c r="T15" s="505">
        <f t="shared" si="4"/>
        <v>0.10211926702721548</v>
      </c>
      <c r="U15" s="443">
        <f t="shared" si="2"/>
        <v>0</v>
      </c>
    </row>
    <row r="16" spans="1:21" s="384" customFormat="1" ht="23.25" customHeight="1">
      <c r="A16" s="418" t="s">
        <v>56</v>
      </c>
      <c r="B16" s="499" t="s">
        <v>437</v>
      </c>
      <c r="C16" s="431">
        <f aca="true" t="shared" si="5" ref="C16:C24">D16+E16</f>
        <v>87516937</v>
      </c>
      <c r="D16" s="500">
        <f>14427205-550527-200</f>
        <v>13876478</v>
      </c>
      <c r="E16" s="500">
        <f>73089532+550727+200</f>
        <v>73640459</v>
      </c>
      <c r="F16" s="501">
        <v>14060</v>
      </c>
      <c r="G16" s="501">
        <v>0</v>
      </c>
      <c r="H16" s="431">
        <f aca="true" t="shared" si="6" ref="H16:H24">I16+R16</f>
        <v>87502877</v>
      </c>
      <c r="I16" s="431">
        <f aca="true" t="shared" si="7" ref="I16:I24">J16+K16+L16+M16+N16+O16+P16+Q16</f>
        <v>32759936</v>
      </c>
      <c r="J16" s="500">
        <f>720019+200</f>
        <v>720219</v>
      </c>
      <c r="K16" s="500">
        <v>958321</v>
      </c>
      <c r="L16" s="500">
        <v>0</v>
      </c>
      <c r="M16" s="500">
        <v>31081396</v>
      </c>
      <c r="N16" s="500">
        <v>0</v>
      </c>
      <c r="O16" s="500">
        <v>0</v>
      </c>
      <c r="P16" s="500">
        <v>0</v>
      </c>
      <c r="Q16" s="502">
        <v>0</v>
      </c>
      <c r="R16" s="503">
        <v>54742941</v>
      </c>
      <c r="S16" s="504">
        <f t="shared" si="3"/>
        <v>85824337</v>
      </c>
      <c r="T16" s="505">
        <f t="shared" si="4"/>
        <v>5.123758483533057</v>
      </c>
      <c r="U16" s="443">
        <f t="shared" si="2"/>
        <v>0</v>
      </c>
    </row>
    <row r="17" spans="1:21" s="384" customFormat="1" ht="21.75" customHeight="1">
      <c r="A17" s="418" t="s">
        <v>57</v>
      </c>
      <c r="B17" s="499" t="s">
        <v>438</v>
      </c>
      <c r="C17" s="431">
        <f t="shared" si="5"/>
        <v>12391634</v>
      </c>
      <c r="D17" s="500">
        <v>9854353</v>
      </c>
      <c r="E17" s="500">
        <v>2537281</v>
      </c>
      <c r="F17" s="501">
        <v>187961</v>
      </c>
      <c r="G17" s="501">
        <v>0</v>
      </c>
      <c r="H17" s="431">
        <f t="shared" si="6"/>
        <v>12203673</v>
      </c>
      <c r="I17" s="431">
        <f t="shared" si="7"/>
        <v>5008455</v>
      </c>
      <c r="J17" s="500">
        <v>1681234</v>
      </c>
      <c r="K17" s="500">
        <v>2000</v>
      </c>
      <c r="L17" s="500">
        <v>0</v>
      </c>
      <c r="M17" s="500">
        <v>369484</v>
      </c>
      <c r="N17" s="500">
        <v>20755</v>
      </c>
      <c r="O17" s="500">
        <v>0</v>
      </c>
      <c r="P17" s="500">
        <v>0</v>
      </c>
      <c r="Q17" s="502">
        <v>2934982</v>
      </c>
      <c r="R17" s="503">
        <v>7195218</v>
      </c>
      <c r="S17" s="504">
        <f t="shared" si="3"/>
        <v>10520439</v>
      </c>
      <c r="T17" s="505">
        <f t="shared" si="4"/>
        <v>33.60784912712603</v>
      </c>
      <c r="U17" s="443">
        <f t="shared" si="2"/>
        <v>0</v>
      </c>
    </row>
    <row r="18" spans="1:21" s="384" customFormat="1" ht="21.75" customHeight="1">
      <c r="A18" s="418" t="s">
        <v>58</v>
      </c>
      <c r="B18" s="499" t="s">
        <v>439</v>
      </c>
      <c r="C18" s="431">
        <f t="shared" si="5"/>
        <v>5640429</v>
      </c>
      <c r="D18" s="500">
        <v>5640229</v>
      </c>
      <c r="E18" s="500">
        <v>200</v>
      </c>
      <c r="F18" s="501">
        <v>0</v>
      </c>
      <c r="G18" s="501">
        <v>0</v>
      </c>
      <c r="H18" s="431">
        <f t="shared" si="6"/>
        <v>5640429</v>
      </c>
      <c r="I18" s="431">
        <f t="shared" si="7"/>
        <v>258391</v>
      </c>
      <c r="J18" s="500">
        <v>116004</v>
      </c>
      <c r="K18" s="500">
        <v>0</v>
      </c>
      <c r="L18" s="500">
        <v>0</v>
      </c>
      <c r="M18" s="500">
        <v>142387</v>
      </c>
      <c r="N18" s="500">
        <v>0</v>
      </c>
      <c r="O18" s="500">
        <v>0</v>
      </c>
      <c r="P18" s="500">
        <v>0</v>
      </c>
      <c r="Q18" s="502">
        <v>0</v>
      </c>
      <c r="R18" s="503">
        <v>5382038</v>
      </c>
      <c r="S18" s="504">
        <f t="shared" si="3"/>
        <v>5524425</v>
      </c>
      <c r="T18" s="505">
        <f t="shared" si="4"/>
        <v>44.89475252621028</v>
      </c>
      <c r="U18" s="443">
        <f t="shared" si="2"/>
        <v>0</v>
      </c>
    </row>
    <row r="19" spans="1:21" s="384" customFormat="1" ht="23.25" customHeight="1">
      <c r="A19" s="418" t="s">
        <v>59</v>
      </c>
      <c r="B19" s="499" t="s">
        <v>440</v>
      </c>
      <c r="C19" s="431">
        <f t="shared" si="5"/>
        <v>25197042</v>
      </c>
      <c r="D19" s="500">
        <v>12467004</v>
      </c>
      <c r="E19" s="500">
        <v>12730038</v>
      </c>
      <c r="F19" s="501">
        <v>167400</v>
      </c>
      <c r="G19" s="501">
        <v>0</v>
      </c>
      <c r="H19" s="431">
        <f t="shared" si="6"/>
        <v>25029642</v>
      </c>
      <c r="I19" s="431">
        <f t="shared" si="7"/>
        <v>24682196</v>
      </c>
      <c r="J19" s="500">
        <v>1994694</v>
      </c>
      <c r="K19" s="500">
        <v>1327514</v>
      </c>
      <c r="L19" s="500">
        <v>0</v>
      </c>
      <c r="M19" s="500">
        <v>18018767</v>
      </c>
      <c r="N19" s="500">
        <v>2932619</v>
      </c>
      <c r="O19" s="500">
        <v>408602</v>
      </c>
      <c r="P19" s="500">
        <v>0</v>
      </c>
      <c r="Q19" s="502">
        <v>0</v>
      </c>
      <c r="R19" s="503">
        <v>347446</v>
      </c>
      <c r="S19" s="504">
        <f t="shared" si="3"/>
        <v>21707434</v>
      </c>
      <c r="T19" s="505">
        <f t="shared" si="4"/>
        <v>13.459936871095262</v>
      </c>
      <c r="U19" s="443">
        <f t="shared" si="2"/>
        <v>0</v>
      </c>
    </row>
    <row r="20" spans="1:21" s="384" customFormat="1" ht="23.25" customHeight="1">
      <c r="A20" s="418" t="s">
        <v>60</v>
      </c>
      <c r="B20" s="506" t="s">
        <v>441</v>
      </c>
      <c r="C20" s="431">
        <f t="shared" si="5"/>
        <v>28094103</v>
      </c>
      <c r="D20" s="500">
        <v>18776656</v>
      </c>
      <c r="E20" s="500">
        <v>9317447</v>
      </c>
      <c r="F20" s="501">
        <v>621</v>
      </c>
      <c r="G20" s="501">
        <v>0</v>
      </c>
      <c r="H20" s="431">
        <f t="shared" si="6"/>
        <v>28093482</v>
      </c>
      <c r="I20" s="431">
        <f t="shared" si="7"/>
        <v>27972710</v>
      </c>
      <c r="J20" s="500">
        <v>25605</v>
      </c>
      <c r="K20" s="500">
        <v>92000</v>
      </c>
      <c r="L20" s="500">
        <v>0</v>
      </c>
      <c r="M20" s="500">
        <v>27772407</v>
      </c>
      <c r="N20" s="500">
        <v>82698</v>
      </c>
      <c r="O20" s="500">
        <v>0</v>
      </c>
      <c r="P20" s="500">
        <v>0</v>
      </c>
      <c r="Q20" s="502">
        <v>0</v>
      </c>
      <c r="R20" s="503">
        <v>120772</v>
      </c>
      <c r="S20" s="504">
        <f t="shared" si="3"/>
        <v>27975877</v>
      </c>
      <c r="T20" s="505">
        <f t="shared" si="4"/>
        <v>0.4204276239234597</v>
      </c>
      <c r="U20" s="443">
        <f t="shared" si="2"/>
        <v>0</v>
      </c>
    </row>
    <row r="21" spans="1:21" s="384" customFormat="1" ht="24.75" customHeight="1">
      <c r="A21" s="418" t="s">
        <v>61</v>
      </c>
      <c r="B21" s="506" t="s">
        <v>442</v>
      </c>
      <c r="C21" s="431">
        <f t="shared" si="5"/>
        <v>2786362</v>
      </c>
      <c r="D21" s="500">
        <v>2487724</v>
      </c>
      <c r="E21" s="500">
        <v>298638</v>
      </c>
      <c r="F21" s="501">
        <v>130000</v>
      </c>
      <c r="G21" s="501">
        <v>0</v>
      </c>
      <c r="H21" s="431">
        <f t="shared" si="6"/>
        <v>2656362</v>
      </c>
      <c r="I21" s="431">
        <f t="shared" si="7"/>
        <v>2073804</v>
      </c>
      <c r="J21" s="500">
        <v>1314028</v>
      </c>
      <c r="K21" s="500">
        <v>38000</v>
      </c>
      <c r="L21" s="500">
        <v>0</v>
      </c>
      <c r="M21" s="500">
        <v>721776</v>
      </c>
      <c r="N21" s="500">
        <v>0</v>
      </c>
      <c r="O21" s="500">
        <v>0</v>
      </c>
      <c r="P21" s="500">
        <v>0</v>
      </c>
      <c r="Q21" s="502">
        <v>0</v>
      </c>
      <c r="R21" s="503">
        <v>582558</v>
      </c>
      <c r="S21" s="504">
        <f t="shared" si="3"/>
        <v>1304334</v>
      </c>
      <c r="T21" s="505">
        <f t="shared" si="4"/>
        <v>65.19555367816824</v>
      </c>
      <c r="U21" s="443">
        <f t="shared" si="2"/>
        <v>0</v>
      </c>
    </row>
    <row r="22" spans="1:21" ht="24.75" customHeight="1">
      <c r="A22" s="418" t="s">
        <v>81</v>
      </c>
      <c r="B22" s="499" t="s">
        <v>443</v>
      </c>
      <c r="C22" s="431">
        <f t="shared" si="5"/>
        <v>14886606</v>
      </c>
      <c r="D22" s="500">
        <v>14035424</v>
      </c>
      <c r="E22" s="500">
        <v>851182</v>
      </c>
      <c r="F22" s="501">
        <v>3650</v>
      </c>
      <c r="G22" s="501">
        <v>0</v>
      </c>
      <c r="H22" s="431">
        <f t="shared" si="6"/>
        <v>14882956</v>
      </c>
      <c r="I22" s="431">
        <f t="shared" si="7"/>
        <v>13610404</v>
      </c>
      <c r="J22" s="500">
        <v>1691828</v>
      </c>
      <c r="K22" s="500">
        <v>0</v>
      </c>
      <c r="L22" s="500">
        <v>0</v>
      </c>
      <c r="M22" s="500">
        <v>2359368</v>
      </c>
      <c r="N22" s="500">
        <v>9458791</v>
      </c>
      <c r="O22" s="500">
        <v>0</v>
      </c>
      <c r="P22" s="500">
        <v>0</v>
      </c>
      <c r="Q22" s="502">
        <v>100417</v>
      </c>
      <c r="R22" s="503">
        <v>1272552</v>
      </c>
      <c r="S22" s="504">
        <f t="shared" si="3"/>
        <v>13191128</v>
      </c>
      <c r="T22" s="505">
        <f t="shared" si="4"/>
        <v>12.43040250678819</v>
      </c>
      <c r="U22" s="443">
        <f t="shared" si="2"/>
        <v>0</v>
      </c>
    </row>
    <row r="23" spans="1:21" ht="24.75" customHeight="1">
      <c r="A23" s="418" t="s">
        <v>82</v>
      </c>
      <c r="B23" s="499" t="s">
        <v>500</v>
      </c>
      <c r="C23" s="431">
        <f t="shared" si="5"/>
        <v>9300441</v>
      </c>
      <c r="D23" s="500">
        <v>6920926</v>
      </c>
      <c r="E23" s="500">
        <v>2379515</v>
      </c>
      <c r="F23" s="501">
        <v>3300</v>
      </c>
      <c r="G23" s="501">
        <v>0</v>
      </c>
      <c r="H23" s="431">
        <f t="shared" si="6"/>
        <v>9297141</v>
      </c>
      <c r="I23" s="431">
        <f t="shared" si="7"/>
        <v>8783820</v>
      </c>
      <c r="J23" s="500">
        <v>387366</v>
      </c>
      <c r="K23" s="500">
        <v>855174</v>
      </c>
      <c r="L23" s="500">
        <v>0</v>
      </c>
      <c r="M23" s="500">
        <v>7541280</v>
      </c>
      <c r="N23" s="500">
        <v>0</v>
      </c>
      <c r="O23" s="500">
        <v>0</v>
      </c>
      <c r="P23" s="500">
        <v>0</v>
      </c>
      <c r="Q23" s="502">
        <v>0</v>
      </c>
      <c r="R23" s="503">
        <v>513321</v>
      </c>
      <c r="S23" s="504">
        <f t="shared" si="3"/>
        <v>8054601</v>
      </c>
      <c r="T23" s="505">
        <f t="shared" si="4"/>
        <v>14.145781675854014</v>
      </c>
      <c r="U23" s="443">
        <f t="shared" si="2"/>
        <v>0</v>
      </c>
    </row>
    <row r="24" spans="1:21" ht="24.75" customHeight="1" thickBot="1">
      <c r="A24" s="420" t="s">
        <v>501</v>
      </c>
      <c r="B24" s="507" t="s">
        <v>445</v>
      </c>
      <c r="C24" s="508">
        <f t="shared" si="5"/>
        <v>12572504</v>
      </c>
      <c r="D24" s="509">
        <v>4552360</v>
      </c>
      <c r="E24" s="509">
        <v>8020144</v>
      </c>
      <c r="F24" s="510">
        <v>48004</v>
      </c>
      <c r="G24" s="510">
        <v>0</v>
      </c>
      <c r="H24" s="508">
        <f t="shared" si="6"/>
        <v>12524500</v>
      </c>
      <c r="I24" s="508">
        <f t="shared" si="7"/>
        <v>12007985</v>
      </c>
      <c r="J24" s="509">
        <v>310129</v>
      </c>
      <c r="K24" s="509">
        <v>1096965</v>
      </c>
      <c r="L24" s="509">
        <v>0</v>
      </c>
      <c r="M24" s="509">
        <v>9977918</v>
      </c>
      <c r="N24" s="509">
        <v>622973</v>
      </c>
      <c r="O24" s="509">
        <v>0</v>
      </c>
      <c r="P24" s="509">
        <v>0</v>
      </c>
      <c r="Q24" s="511">
        <v>0</v>
      </c>
      <c r="R24" s="512">
        <v>516515</v>
      </c>
      <c r="S24" s="513">
        <f t="shared" si="3"/>
        <v>11117406</v>
      </c>
      <c r="T24" s="514">
        <f t="shared" si="4"/>
        <v>11.717985990155718</v>
      </c>
      <c r="U24" s="443">
        <f t="shared" si="2"/>
        <v>0</v>
      </c>
    </row>
    <row r="25" spans="1:21" ht="26.25" customHeight="1" thickTop="1">
      <c r="A25" s="422" t="s">
        <v>1</v>
      </c>
      <c r="B25" s="436" t="s">
        <v>17</v>
      </c>
      <c r="C25" s="437">
        <f aca="true" t="shared" si="8" ref="C25:R25">C26+C37+C42+C48+C53+C57+C60+C66+C71+C75</f>
        <v>1084662808</v>
      </c>
      <c r="D25" s="437">
        <f t="shared" si="8"/>
        <v>752009477</v>
      </c>
      <c r="E25" s="437">
        <f t="shared" si="8"/>
        <v>332653331</v>
      </c>
      <c r="F25" s="437">
        <f t="shared" si="8"/>
        <v>24360604</v>
      </c>
      <c r="G25" s="437">
        <f t="shared" si="8"/>
        <v>143489076</v>
      </c>
      <c r="H25" s="437">
        <f t="shared" si="8"/>
        <v>1060302204</v>
      </c>
      <c r="I25" s="437">
        <f t="shared" si="8"/>
        <v>854583404</v>
      </c>
      <c r="J25" s="437">
        <f t="shared" si="8"/>
        <v>110839779</v>
      </c>
      <c r="K25" s="437">
        <f t="shared" si="8"/>
        <v>183994188</v>
      </c>
      <c r="L25" s="437">
        <f t="shared" si="8"/>
        <v>8790</v>
      </c>
      <c r="M25" s="437">
        <f t="shared" si="8"/>
        <v>412812935</v>
      </c>
      <c r="N25" s="437">
        <f t="shared" si="8"/>
        <v>20429302</v>
      </c>
      <c r="O25" s="437">
        <f t="shared" si="8"/>
        <v>1823182</v>
      </c>
      <c r="P25" s="437">
        <f t="shared" si="8"/>
        <v>888576</v>
      </c>
      <c r="Q25" s="437">
        <f t="shared" si="8"/>
        <v>123786652</v>
      </c>
      <c r="R25" s="437">
        <f t="shared" si="8"/>
        <v>205718800</v>
      </c>
      <c r="S25" s="437">
        <f>S26+S37+S42+S48+S53+S57+S60+S66+S71+S75</f>
        <v>765459447</v>
      </c>
      <c r="T25" s="438">
        <f t="shared" si="4"/>
        <v>34.501343651180946</v>
      </c>
      <c r="U25" s="443">
        <f t="shared" si="2"/>
        <v>0</v>
      </c>
    </row>
    <row r="26" spans="1:21" s="384" customFormat="1" ht="25.5" customHeight="1">
      <c r="A26" s="416" t="s">
        <v>43</v>
      </c>
      <c r="B26" s="433" t="s">
        <v>446</v>
      </c>
      <c r="C26" s="431">
        <f>SUM(C27:C36)</f>
        <v>488471138</v>
      </c>
      <c r="D26" s="431">
        <f aca="true" t="shared" si="9" ref="D26:R26">SUM(D27:D36)</f>
        <v>395080017</v>
      </c>
      <c r="E26" s="431">
        <f t="shared" si="9"/>
        <v>93391121</v>
      </c>
      <c r="F26" s="431">
        <f t="shared" si="9"/>
        <v>11917756</v>
      </c>
      <c r="G26" s="431">
        <f t="shared" si="9"/>
        <v>91351340</v>
      </c>
      <c r="H26" s="431">
        <f t="shared" si="9"/>
        <v>476553382</v>
      </c>
      <c r="I26" s="431">
        <f t="shared" si="9"/>
        <v>455851278</v>
      </c>
      <c r="J26" s="431">
        <f t="shared" si="9"/>
        <v>36829719</v>
      </c>
      <c r="K26" s="431">
        <f t="shared" si="9"/>
        <v>164739348</v>
      </c>
      <c r="L26" s="431">
        <f t="shared" si="9"/>
        <v>0</v>
      </c>
      <c r="M26" s="431">
        <f t="shared" si="9"/>
        <v>162209439</v>
      </c>
      <c r="N26" s="431">
        <f t="shared" si="9"/>
        <v>15955464</v>
      </c>
      <c r="O26" s="431">
        <f t="shared" si="9"/>
        <v>1809762</v>
      </c>
      <c r="P26" s="431">
        <f t="shared" si="9"/>
        <v>0</v>
      </c>
      <c r="Q26" s="431">
        <f t="shared" si="9"/>
        <v>74307546</v>
      </c>
      <c r="R26" s="431">
        <f t="shared" si="9"/>
        <v>20702104</v>
      </c>
      <c r="S26" s="434">
        <f>R26+Q26+P26+O26+N26+M26</f>
        <v>274984315</v>
      </c>
      <c r="T26" s="435">
        <f t="shared" si="4"/>
        <v>44.218164284712174</v>
      </c>
      <c r="U26" s="443">
        <f t="shared" si="2"/>
        <v>0</v>
      </c>
    </row>
    <row r="27" spans="1:21" s="384" customFormat="1" ht="27" customHeight="1">
      <c r="A27" s="418" t="s">
        <v>45</v>
      </c>
      <c r="B27" s="499" t="s">
        <v>447</v>
      </c>
      <c r="C27" s="431">
        <f>D27+E27</f>
        <v>18040148</v>
      </c>
      <c r="D27" s="515">
        <f>16054702-6598402</f>
        <v>9456300</v>
      </c>
      <c r="E27" s="515">
        <v>8583848</v>
      </c>
      <c r="F27" s="516">
        <v>800</v>
      </c>
      <c r="G27" s="516">
        <v>6598402</v>
      </c>
      <c r="H27" s="431">
        <f>I27+R27</f>
        <v>18039348</v>
      </c>
      <c r="I27" s="431">
        <f>J27+K27+L27+M27+N27+O27+P27+Q27</f>
        <v>17958904</v>
      </c>
      <c r="J27" s="515">
        <v>298940</v>
      </c>
      <c r="K27" s="515">
        <v>2200</v>
      </c>
      <c r="L27" s="515"/>
      <c r="M27" s="515">
        <v>11695179</v>
      </c>
      <c r="N27" s="515">
        <v>5900573</v>
      </c>
      <c r="O27" s="515">
        <v>30050</v>
      </c>
      <c r="P27" s="515"/>
      <c r="Q27" s="519">
        <v>31962</v>
      </c>
      <c r="R27" s="520">
        <v>80444</v>
      </c>
      <c r="S27" s="504">
        <f>R27+Q27+P27+O27+N27+M27</f>
        <v>17738208</v>
      </c>
      <c r="T27" s="505">
        <f t="shared" si="4"/>
        <v>1.6768283855184036</v>
      </c>
      <c r="U27" s="443">
        <f t="shared" si="2"/>
        <v>0</v>
      </c>
    </row>
    <row r="28" spans="1:21" s="384" customFormat="1" ht="27.75" customHeight="1">
      <c r="A28" s="418" t="s">
        <v>46</v>
      </c>
      <c r="B28" s="499" t="s">
        <v>448</v>
      </c>
      <c r="C28" s="431">
        <f aca="true" t="shared" si="10" ref="C28:C77">D28+E28</f>
        <v>18867890</v>
      </c>
      <c r="D28" s="515">
        <v>17774192</v>
      </c>
      <c r="E28" s="515">
        <v>1093698</v>
      </c>
      <c r="F28" s="516">
        <v>4736</v>
      </c>
      <c r="G28" s="516"/>
      <c r="H28" s="431">
        <f aca="true" t="shared" si="11" ref="H28:H77">I28+R28</f>
        <v>18863154</v>
      </c>
      <c r="I28" s="431">
        <f aca="true" t="shared" si="12" ref="I28:I77">J28+K28+L28+M28+N28+O28+P28+Q28</f>
        <v>18607069</v>
      </c>
      <c r="J28" s="515">
        <v>258556</v>
      </c>
      <c r="K28" s="515">
        <v>97099</v>
      </c>
      <c r="L28" s="515"/>
      <c r="M28" s="515">
        <v>17716487</v>
      </c>
      <c r="N28" s="515">
        <v>504000</v>
      </c>
      <c r="O28" s="515">
        <v>30927</v>
      </c>
      <c r="P28" s="515"/>
      <c r="Q28" s="519">
        <v>0</v>
      </c>
      <c r="R28" s="520">
        <v>256085</v>
      </c>
      <c r="S28" s="504">
        <f aca="true" t="shared" si="13" ref="S28:S36">R28+Q28+P28+O28+N28+M28</f>
        <v>18507499</v>
      </c>
      <c r="T28" s="505">
        <f t="shared" si="4"/>
        <v>1.9113972222062485</v>
      </c>
      <c r="U28" s="443">
        <f t="shared" si="2"/>
        <v>0</v>
      </c>
    </row>
    <row r="29" spans="1:21" s="384" customFormat="1" ht="27.75" customHeight="1">
      <c r="A29" s="418" t="s">
        <v>102</v>
      </c>
      <c r="B29" s="499" t="s">
        <v>449</v>
      </c>
      <c r="C29" s="431">
        <f t="shared" si="10"/>
        <v>243932022</v>
      </c>
      <c r="D29" s="515">
        <v>234270086</v>
      </c>
      <c r="E29" s="515">
        <v>9661936</v>
      </c>
      <c r="F29" s="516"/>
      <c r="G29" s="516"/>
      <c r="H29" s="431">
        <f t="shared" si="11"/>
        <v>243932022</v>
      </c>
      <c r="I29" s="431">
        <f t="shared" si="12"/>
        <v>243771013</v>
      </c>
      <c r="J29" s="515">
        <v>1037493</v>
      </c>
      <c r="K29" s="515">
        <v>155692579</v>
      </c>
      <c r="L29" s="515"/>
      <c r="M29" s="515">
        <v>22837721</v>
      </c>
      <c r="N29" s="515">
        <v>7496699</v>
      </c>
      <c r="O29" s="515">
        <v>0</v>
      </c>
      <c r="P29" s="515"/>
      <c r="Q29" s="519">
        <v>56706521</v>
      </c>
      <c r="R29" s="520">
        <v>161009</v>
      </c>
      <c r="S29" s="504">
        <f t="shared" si="13"/>
        <v>87201950</v>
      </c>
      <c r="T29" s="505">
        <f t="shared" si="4"/>
        <v>64.29397411578218</v>
      </c>
      <c r="U29" s="443">
        <f t="shared" si="2"/>
        <v>0</v>
      </c>
    </row>
    <row r="30" spans="1:21" s="384" customFormat="1" ht="27.75" customHeight="1">
      <c r="A30" s="418" t="s">
        <v>104</v>
      </c>
      <c r="B30" s="499" t="s">
        <v>450</v>
      </c>
      <c r="C30" s="431">
        <f t="shared" si="10"/>
        <v>14761506</v>
      </c>
      <c r="D30" s="500">
        <f>10017607-2776087</f>
        <v>7241520</v>
      </c>
      <c r="E30" s="515">
        <v>7519986</v>
      </c>
      <c r="F30" s="516">
        <v>573802</v>
      </c>
      <c r="G30" s="516">
        <v>2776087</v>
      </c>
      <c r="H30" s="431">
        <f t="shared" si="11"/>
        <v>14187704</v>
      </c>
      <c r="I30" s="431">
        <f t="shared" si="12"/>
        <v>11064696</v>
      </c>
      <c r="J30" s="515">
        <v>3561140</v>
      </c>
      <c r="K30" s="515">
        <v>835133</v>
      </c>
      <c r="L30" s="515">
        <v>0</v>
      </c>
      <c r="M30" s="515">
        <v>6668423</v>
      </c>
      <c r="N30" s="515"/>
      <c r="O30" s="515"/>
      <c r="P30" s="515"/>
      <c r="Q30" s="519">
        <v>0</v>
      </c>
      <c r="R30" s="520">
        <v>3123008</v>
      </c>
      <c r="S30" s="504">
        <f t="shared" si="13"/>
        <v>9791431</v>
      </c>
      <c r="T30" s="505">
        <f t="shared" si="4"/>
        <v>39.73243367915395</v>
      </c>
      <c r="U30" s="443">
        <f t="shared" si="2"/>
        <v>0</v>
      </c>
    </row>
    <row r="31" spans="1:21" s="384" customFormat="1" ht="29.25" customHeight="1">
      <c r="A31" s="418" t="s">
        <v>105</v>
      </c>
      <c r="B31" s="499" t="s">
        <v>451</v>
      </c>
      <c r="C31" s="431">
        <f t="shared" si="10"/>
        <v>22608565</v>
      </c>
      <c r="D31" s="515">
        <f>13696492-146000</f>
        <v>13550492</v>
      </c>
      <c r="E31" s="515">
        <v>9058073</v>
      </c>
      <c r="F31" s="516">
        <v>36000</v>
      </c>
      <c r="G31" s="516">
        <v>146000</v>
      </c>
      <c r="H31" s="431">
        <f t="shared" si="11"/>
        <v>22572565</v>
      </c>
      <c r="I31" s="431">
        <f t="shared" si="12"/>
        <v>13773477</v>
      </c>
      <c r="J31" s="515">
        <v>2539728</v>
      </c>
      <c r="K31" s="515">
        <v>272003</v>
      </c>
      <c r="L31" s="515"/>
      <c r="M31" s="515">
        <v>9030467</v>
      </c>
      <c r="N31" s="515">
        <v>0</v>
      </c>
      <c r="O31" s="515"/>
      <c r="P31" s="515"/>
      <c r="Q31" s="519">
        <v>1931279</v>
      </c>
      <c r="R31" s="520">
        <v>8799088</v>
      </c>
      <c r="S31" s="504">
        <f t="shared" si="13"/>
        <v>19760834</v>
      </c>
      <c r="T31" s="505">
        <f t="shared" si="4"/>
        <v>20.414097326332342</v>
      </c>
      <c r="U31" s="443">
        <f t="shared" si="2"/>
        <v>0</v>
      </c>
    </row>
    <row r="32" spans="1:21" s="384" customFormat="1" ht="27.75" customHeight="1">
      <c r="A32" s="418" t="s">
        <v>107</v>
      </c>
      <c r="B32" s="499" t="s">
        <v>452</v>
      </c>
      <c r="C32" s="431">
        <f t="shared" si="10"/>
        <v>56295279</v>
      </c>
      <c r="D32" s="515">
        <f>45976267+8485070-8485070</f>
        <v>45976267</v>
      </c>
      <c r="E32" s="515">
        <v>10319012</v>
      </c>
      <c r="F32" s="516">
        <v>351750</v>
      </c>
      <c r="G32" s="516">
        <v>8485070</v>
      </c>
      <c r="H32" s="431">
        <f t="shared" si="11"/>
        <v>55943529</v>
      </c>
      <c r="I32" s="431">
        <f t="shared" si="12"/>
        <v>48531168</v>
      </c>
      <c r="J32" s="515">
        <v>9473954</v>
      </c>
      <c r="K32" s="515">
        <v>5214871</v>
      </c>
      <c r="L32" s="515"/>
      <c r="M32" s="515">
        <v>32125696</v>
      </c>
      <c r="N32" s="515">
        <v>0</v>
      </c>
      <c r="O32" s="515">
        <v>1716647</v>
      </c>
      <c r="P32" s="515"/>
      <c r="Q32" s="519">
        <v>0</v>
      </c>
      <c r="R32" s="520">
        <v>7412361</v>
      </c>
      <c r="S32" s="504">
        <f t="shared" si="13"/>
        <v>41254704</v>
      </c>
      <c r="T32" s="505">
        <f t="shared" si="4"/>
        <v>30.26678649069398</v>
      </c>
      <c r="U32" s="443">
        <f t="shared" si="2"/>
        <v>0</v>
      </c>
    </row>
    <row r="33" spans="1:21" s="384" customFormat="1" ht="27" customHeight="1">
      <c r="A33" s="418" t="s">
        <v>108</v>
      </c>
      <c r="B33" s="499" t="s">
        <v>453</v>
      </c>
      <c r="C33" s="431">
        <f t="shared" si="10"/>
        <v>37640396</v>
      </c>
      <c r="D33" s="515">
        <f>101053093-73089531</f>
        <v>27963562</v>
      </c>
      <c r="E33" s="515">
        <v>9676834</v>
      </c>
      <c r="F33" s="516">
        <v>1100</v>
      </c>
      <c r="G33" s="516">
        <v>73089531</v>
      </c>
      <c r="H33" s="431">
        <f t="shared" si="11"/>
        <v>37639296</v>
      </c>
      <c r="I33" s="431">
        <f t="shared" si="12"/>
        <v>37462339</v>
      </c>
      <c r="J33" s="515">
        <v>4135576</v>
      </c>
      <c r="K33" s="515">
        <v>654657</v>
      </c>
      <c r="L33" s="515"/>
      <c r="M33" s="515">
        <v>17002184</v>
      </c>
      <c r="N33" s="515">
        <v>0</v>
      </c>
      <c r="O33" s="515">
        <v>32138</v>
      </c>
      <c r="P33" s="515"/>
      <c r="Q33" s="519">
        <v>15637784</v>
      </c>
      <c r="R33" s="520">
        <v>176957</v>
      </c>
      <c r="S33" s="504">
        <f t="shared" si="13"/>
        <v>32849063</v>
      </c>
      <c r="T33" s="505">
        <f t="shared" si="4"/>
        <v>12.786796361006717</v>
      </c>
      <c r="U33" s="443">
        <f t="shared" si="2"/>
        <v>0</v>
      </c>
    </row>
    <row r="34" spans="1:21" s="384" customFormat="1" ht="27" customHeight="1">
      <c r="A34" s="418" t="s">
        <v>111</v>
      </c>
      <c r="B34" s="499" t="s">
        <v>454</v>
      </c>
      <c r="C34" s="431">
        <f t="shared" si="10"/>
        <v>45367843</v>
      </c>
      <c r="D34" s="515">
        <v>19812798</v>
      </c>
      <c r="E34" s="515">
        <v>25555045</v>
      </c>
      <c r="F34" s="516">
        <v>10666619</v>
      </c>
      <c r="G34" s="516"/>
      <c r="H34" s="431">
        <f t="shared" si="11"/>
        <v>34701224</v>
      </c>
      <c r="I34" s="431">
        <f t="shared" si="12"/>
        <v>34571643</v>
      </c>
      <c r="J34" s="515">
        <v>7892544</v>
      </c>
      <c r="K34" s="515">
        <v>292883</v>
      </c>
      <c r="L34" s="515"/>
      <c r="M34" s="515">
        <v>26386216</v>
      </c>
      <c r="N34" s="515"/>
      <c r="O34" s="515"/>
      <c r="P34" s="515"/>
      <c r="Q34" s="519">
        <v>0</v>
      </c>
      <c r="R34" s="520">
        <v>129581</v>
      </c>
      <c r="S34" s="504">
        <f t="shared" si="13"/>
        <v>26515797</v>
      </c>
      <c r="T34" s="505">
        <f t="shared" si="4"/>
        <v>23.676708104384854</v>
      </c>
      <c r="U34" s="443">
        <f t="shared" si="2"/>
        <v>0</v>
      </c>
    </row>
    <row r="35" spans="1:21" s="384" customFormat="1" ht="27" customHeight="1">
      <c r="A35" s="418" t="s">
        <v>421</v>
      </c>
      <c r="B35" s="499" t="s">
        <v>455</v>
      </c>
      <c r="C35" s="431">
        <f t="shared" si="10"/>
        <v>22004143</v>
      </c>
      <c r="D35" s="515">
        <f>18342974-256250</f>
        <v>18086724</v>
      </c>
      <c r="E35" s="515">
        <v>3917419</v>
      </c>
      <c r="F35" s="516">
        <v>43400</v>
      </c>
      <c r="G35" s="516">
        <v>256250</v>
      </c>
      <c r="H35" s="431">
        <f t="shared" si="11"/>
        <v>21960743</v>
      </c>
      <c r="I35" s="431">
        <f t="shared" si="12"/>
        <v>21651722</v>
      </c>
      <c r="J35" s="515">
        <v>6019547</v>
      </c>
      <c r="K35" s="515">
        <v>1445322</v>
      </c>
      <c r="L35" s="515"/>
      <c r="M35" s="515">
        <v>12132661</v>
      </c>
      <c r="N35" s="515">
        <v>2054192</v>
      </c>
      <c r="O35" s="515"/>
      <c r="P35" s="515"/>
      <c r="Q35" s="519">
        <v>0</v>
      </c>
      <c r="R35" s="520">
        <v>309021</v>
      </c>
      <c r="S35" s="504">
        <f t="shared" si="13"/>
        <v>14495874</v>
      </c>
      <c r="T35" s="505">
        <f t="shared" si="4"/>
        <v>34.47702219712594</v>
      </c>
      <c r="U35" s="443">
        <f t="shared" si="2"/>
        <v>0</v>
      </c>
    </row>
    <row r="36" spans="1:21" s="384" customFormat="1" ht="27.75" customHeight="1" thickBot="1">
      <c r="A36" s="420" t="s">
        <v>456</v>
      </c>
      <c r="B36" s="521" t="s">
        <v>457</v>
      </c>
      <c r="C36" s="508">
        <f t="shared" si="10"/>
        <v>8953346</v>
      </c>
      <c r="D36" s="522">
        <v>948076</v>
      </c>
      <c r="E36" s="522">
        <v>8005270</v>
      </c>
      <c r="F36" s="523">
        <v>239549</v>
      </c>
      <c r="G36" s="523"/>
      <c r="H36" s="508">
        <f t="shared" si="11"/>
        <v>8713797</v>
      </c>
      <c r="I36" s="508">
        <f t="shared" si="12"/>
        <v>8459247</v>
      </c>
      <c r="J36" s="522">
        <v>1612241</v>
      </c>
      <c r="K36" s="522">
        <v>232601</v>
      </c>
      <c r="L36" s="522"/>
      <c r="M36" s="522">
        <v>6614405</v>
      </c>
      <c r="N36" s="522"/>
      <c r="O36" s="522"/>
      <c r="P36" s="522"/>
      <c r="Q36" s="524"/>
      <c r="R36" s="525">
        <v>254550</v>
      </c>
      <c r="S36" s="513">
        <f t="shared" si="13"/>
        <v>6868955</v>
      </c>
      <c r="T36" s="514">
        <f t="shared" si="4"/>
        <v>21.808584144664415</v>
      </c>
      <c r="U36" s="443">
        <f t="shared" si="2"/>
        <v>0</v>
      </c>
    </row>
    <row r="37" spans="1:21" s="384" customFormat="1" ht="25.5" customHeight="1" thickTop="1">
      <c r="A37" s="422" t="s">
        <v>44</v>
      </c>
      <c r="B37" s="436" t="s">
        <v>458</v>
      </c>
      <c r="C37" s="437">
        <f>SUM(C38:C41)</f>
        <v>111527566</v>
      </c>
      <c r="D37" s="437">
        <f aca="true" t="shared" si="14" ref="D37:R37">SUM(D38:D41)</f>
        <v>74750273</v>
      </c>
      <c r="E37" s="437">
        <f t="shared" si="14"/>
        <v>36777293</v>
      </c>
      <c r="F37" s="437">
        <f t="shared" si="14"/>
        <v>1306306</v>
      </c>
      <c r="G37" s="437">
        <f t="shared" si="14"/>
        <v>5188188</v>
      </c>
      <c r="H37" s="437">
        <f t="shared" si="14"/>
        <v>110221260</v>
      </c>
      <c r="I37" s="437">
        <f t="shared" si="14"/>
        <v>64216888</v>
      </c>
      <c r="J37" s="437">
        <f t="shared" si="14"/>
        <v>17606251</v>
      </c>
      <c r="K37" s="437">
        <f t="shared" si="14"/>
        <v>1246789</v>
      </c>
      <c r="L37" s="437">
        <f t="shared" si="14"/>
        <v>0</v>
      </c>
      <c r="M37" s="437">
        <f t="shared" si="14"/>
        <v>23702125</v>
      </c>
      <c r="N37" s="437">
        <f t="shared" si="14"/>
        <v>315750</v>
      </c>
      <c r="O37" s="437">
        <f t="shared" si="14"/>
        <v>0</v>
      </c>
      <c r="P37" s="437">
        <f t="shared" si="14"/>
        <v>0</v>
      </c>
      <c r="Q37" s="437">
        <f t="shared" si="14"/>
        <v>21345973</v>
      </c>
      <c r="R37" s="437">
        <f t="shared" si="14"/>
        <v>46004372</v>
      </c>
      <c r="S37" s="439">
        <f aca="true" t="shared" si="15" ref="S37:S77">R37+Q37+P37+O37+N37+M37</f>
        <v>91368220</v>
      </c>
      <c r="T37" s="438">
        <f t="shared" si="4"/>
        <v>29.358383109439995</v>
      </c>
      <c r="U37" s="443">
        <f t="shared" si="2"/>
        <v>0</v>
      </c>
    </row>
    <row r="38" spans="1:21" s="384" customFormat="1" ht="29.25" customHeight="1">
      <c r="A38" s="426">
        <v>2.1</v>
      </c>
      <c r="B38" s="526" t="s">
        <v>459</v>
      </c>
      <c r="C38" s="431">
        <f t="shared" si="10"/>
        <v>63773593</v>
      </c>
      <c r="D38" s="500">
        <f>59325367-1996308</f>
        <v>57329059</v>
      </c>
      <c r="E38" s="500">
        <v>6444534</v>
      </c>
      <c r="F38" s="501">
        <v>12730</v>
      </c>
      <c r="G38" s="501">
        <v>1996308</v>
      </c>
      <c r="H38" s="431">
        <f t="shared" si="11"/>
        <v>63760863</v>
      </c>
      <c r="I38" s="431">
        <f t="shared" si="12"/>
        <v>34537465</v>
      </c>
      <c r="J38" s="500">
        <v>11767083</v>
      </c>
      <c r="K38" s="500">
        <v>279598</v>
      </c>
      <c r="L38" s="500">
        <v>0</v>
      </c>
      <c r="M38" s="500">
        <v>7991298</v>
      </c>
      <c r="N38" s="500">
        <v>4436</v>
      </c>
      <c r="O38" s="500">
        <v>0</v>
      </c>
      <c r="P38" s="500">
        <v>0</v>
      </c>
      <c r="Q38" s="502">
        <v>14495050</v>
      </c>
      <c r="R38" s="503">
        <v>29223398</v>
      </c>
      <c r="S38" s="504">
        <f t="shared" si="15"/>
        <v>51714182</v>
      </c>
      <c r="T38" s="505">
        <f t="shared" si="4"/>
        <v>34.8800382425288</v>
      </c>
      <c r="U38" s="443">
        <f t="shared" si="2"/>
        <v>0</v>
      </c>
    </row>
    <row r="39" spans="1:21" s="384" customFormat="1" ht="27.75" customHeight="1">
      <c r="A39" s="426">
        <v>2.2</v>
      </c>
      <c r="B39" s="499" t="s">
        <v>460</v>
      </c>
      <c r="C39" s="431">
        <f t="shared" si="10"/>
        <v>22007850</v>
      </c>
      <c r="D39" s="500">
        <f>11766936-2469116</f>
        <v>9297820</v>
      </c>
      <c r="E39" s="500">
        <v>12710030</v>
      </c>
      <c r="F39" s="501">
        <v>10400</v>
      </c>
      <c r="G39" s="501">
        <v>2469116</v>
      </c>
      <c r="H39" s="431">
        <f t="shared" si="11"/>
        <v>21997450</v>
      </c>
      <c r="I39" s="431">
        <f t="shared" si="12"/>
        <v>14428523</v>
      </c>
      <c r="J39" s="500">
        <v>2757930</v>
      </c>
      <c r="K39" s="500">
        <v>711070</v>
      </c>
      <c r="L39" s="500">
        <v>0</v>
      </c>
      <c r="M39" s="500">
        <v>4670900</v>
      </c>
      <c r="N39" s="500">
        <v>15450</v>
      </c>
      <c r="O39" s="500">
        <v>0</v>
      </c>
      <c r="P39" s="500">
        <v>0</v>
      </c>
      <c r="Q39" s="502">
        <v>6273173</v>
      </c>
      <c r="R39" s="503">
        <v>7568927</v>
      </c>
      <c r="S39" s="504">
        <f t="shared" si="15"/>
        <v>18528450</v>
      </c>
      <c r="T39" s="505">
        <f t="shared" si="4"/>
        <v>24.042654955049798</v>
      </c>
      <c r="U39" s="443">
        <f t="shared" si="2"/>
        <v>0</v>
      </c>
    </row>
    <row r="40" spans="1:21" s="384" customFormat="1" ht="27" customHeight="1">
      <c r="A40" s="426">
        <v>2.3</v>
      </c>
      <c r="B40" s="499" t="s">
        <v>461</v>
      </c>
      <c r="C40" s="431">
        <f t="shared" si="10"/>
        <v>4383266</v>
      </c>
      <c r="D40" s="500">
        <f>3890218-722764</f>
        <v>3167454</v>
      </c>
      <c r="E40" s="500">
        <v>1215812</v>
      </c>
      <c r="F40" s="501">
        <v>2870</v>
      </c>
      <c r="G40" s="501">
        <v>722764</v>
      </c>
      <c r="H40" s="431">
        <f t="shared" si="11"/>
        <v>4380396</v>
      </c>
      <c r="I40" s="431">
        <f t="shared" si="12"/>
        <v>3929116</v>
      </c>
      <c r="J40" s="500">
        <v>460300</v>
      </c>
      <c r="K40" s="500">
        <v>52700</v>
      </c>
      <c r="L40" s="500">
        <v>0</v>
      </c>
      <c r="M40" s="500">
        <v>3416116</v>
      </c>
      <c r="N40" s="500">
        <v>0</v>
      </c>
      <c r="O40" s="500">
        <v>0</v>
      </c>
      <c r="P40" s="500">
        <v>0</v>
      </c>
      <c r="Q40" s="502">
        <v>0</v>
      </c>
      <c r="R40" s="503">
        <v>451280</v>
      </c>
      <c r="S40" s="504">
        <f t="shared" si="15"/>
        <v>3867396</v>
      </c>
      <c r="T40" s="505">
        <f t="shared" si="4"/>
        <v>13.056371967638523</v>
      </c>
      <c r="U40" s="443">
        <f t="shared" si="2"/>
        <v>0</v>
      </c>
    </row>
    <row r="41" spans="1:21" s="384" customFormat="1" ht="27.75" customHeight="1" thickBot="1">
      <c r="A41" s="427">
        <v>2.4</v>
      </c>
      <c r="B41" s="527" t="s">
        <v>462</v>
      </c>
      <c r="C41" s="508">
        <f t="shared" si="10"/>
        <v>21362857</v>
      </c>
      <c r="D41" s="509">
        <f>4955940</f>
        <v>4955940</v>
      </c>
      <c r="E41" s="509">
        <f>24149281-8042364+300000</f>
        <v>16406917</v>
      </c>
      <c r="F41" s="510">
        <v>1280306</v>
      </c>
      <c r="G41" s="510">
        <v>0</v>
      </c>
      <c r="H41" s="508">
        <f t="shared" si="11"/>
        <v>20082551</v>
      </c>
      <c r="I41" s="508">
        <f t="shared" si="12"/>
        <v>11321784</v>
      </c>
      <c r="J41" s="509">
        <v>2620938</v>
      </c>
      <c r="K41" s="509">
        <v>203421</v>
      </c>
      <c r="L41" s="509">
        <v>0</v>
      </c>
      <c r="M41" s="509">
        <v>7623811</v>
      </c>
      <c r="N41" s="509">
        <v>295864</v>
      </c>
      <c r="O41" s="509">
        <v>0</v>
      </c>
      <c r="P41" s="509">
        <v>0</v>
      </c>
      <c r="Q41" s="511">
        <v>577750</v>
      </c>
      <c r="R41" s="512">
        <v>8760767</v>
      </c>
      <c r="S41" s="513">
        <f t="shared" si="15"/>
        <v>17258192</v>
      </c>
      <c r="T41" s="514">
        <f t="shared" si="4"/>
        <v>24.946236388187586</v>
      </c>
      <c r="U41" s="443">
        <f>R41+I41+F41-C41</f>
        <v>0</v>
      </c>
    </row>
    <row r="42" spans="1:21" s="384" customFormat="1" ht="26.25" customHeight="1" thickTop="1">
      <c r="A42" s="422" t="s">
        <v>47</v>
      </c>
      <c r="B42" s="436" t="s">
        <v>463</v>
      </c>
      <c r="C42" s="437">
        <f aca="true" t="shared" si="16" ref="C42:R42">SUM(C43:C47)</f>
        <v>80550055</v>
      </c>
      <c r="D42" s="437">
        <f t="shared" si="16"/>
        <v>41236679</v>
      </c>
      <c r="E42" s="437">
        <f t="shared" si="16"/>
        <v>39313376</v>
      </c>
      <c r="F42" s="437">
        <f t="shared" si="16"/>
        <v>491135</v>
      </c>
      <c r="G42" s="437">
        <f t="shared" si="16"/>
        <v>0</v>
      </c>
      <c r="H42" s="437">
        <f t="shared" si="16"/>
        <v>80058920</v>
      </c>
      <c r="I42" s="437">
        <f t="shared" si="16"/>
        <v>53285972</v>
      </c>
      <c r="J42" s="437">
        <f>SUM(J43:J47)</f>
        <v>13461348</v>
      </c>
      <c r="K42" s="437">
        <f t="shared" si="16"/>
        <v>4406416</v>
      </c>
      <c r="L42" s="437">
        <f t="shared" si="16"/>
        <v>0</v>
      </c>
      <c r="M42" s="437">
        <f t="shared" si="16"/>
        <v>29657747</v>
      </c>
      <c r="N42" s="437">
        <f t="shared" si="16"/>
        <v>2419787</v>
      </c>
      <c r="O42" s="437">
        <f t="shared" si="16"/>
        <v>13420</v>
      </c>
      <c r="P42" s="437">
        <f t="shared" si="16"/>
        <v>888576</v>
      </c>
      <c r="Q42" s="437">
        <f t="shared" si="16"/>
        <v>2438678</v>
      </c>
      <c r="R42" s="437">
        <f t="shared" si="16"/>
        <v>26772948</v>
      </c>
      <c r="S42" s="439">
        <f t="shared" si="15"/>
        <v>62191156</v>
      </c>
      <c r="T42" s="438">
        <f t="shared" si="4"/>
        <v>33.531834607427264</v>
      </c>
      <c r="U42" s="443">
        <f t="shared" si="2"/>
        <v>0</v>
      </c>
    </row>
    <row r="43" spans="1:21" s="384" customFormat="1" ht="27.75" customHeight="1">
      <c r="A43" s="426">
        <v>3.1</v>
      </c>
      <c r="B43" s="528" t="s">
        <v>464</v>
      </c>
      <c r="C43" s="431">
        <f t="shared" si="10"/>
        <v>27219292</v>
      </c>
      <c r="D43" s="529">
        <v>7954551</v>
      </c>
      <c r="E43" s="529">
        <v>19264741</v>
      </c>
      <c r="F43" s="530">
        <v>258585</v>
      </c>
      <c r="G43" s="530">
        <v>0</v>
      </c>
      <c r="H43" s="431">
        <f t="shared" si="11"/>
        <v>26960707</v>
      </c>
      <c r="I43" s="431">
        <f t="shared" si="12"/>
        <v>19916938</v>
      </c>
      <c r="J43" s="529">
        <v>3495603</v>
      </c>
      <c r="K43" s="529">
        <v>2825354</v>
      </c>
      <c r="L43" s="529">
        <v>0</v>
      </c>
      <c r="M43" s="529">
        <v>11220850</v>
      </c>
      <c r="N43" s="529">
        <v>2364602</v>
      </c>
      <c r="O43" s="529">
        <v>0</v>
      </c>
      <c r="P43" s="529">
        <v>0</v>
      </c>
      <c r="Q43" s="531">
        <v>10529</v>
      </c>
      <c r="R43" s="532">
        <v>7043769</v>
      </c>
      <c r="S43" s="504">
        <f t="shared" si="15"/>
        <v>20639750</v>
      </c>
      <c r="T43" s="505">
        <f t="shared" si="4"/>
        <v>31.73659023289624</v>
      </c>
      <c r="U43" s="443">
        <f t="shared" si="2"/>
        <v>0</v>
      </c>
    </row>
    <row r="44" spans="1:21" s="384" customFormat="1" ht="27.75" customHeight="1">
      <c r="A44" s="426">
        <v>3.2</v>
      </c>
      <c r="B44" s="533" t="s">
        <v>465</v>
      </c>
      <c r="C44" s="431">
        <f t="shared" si="10"/>
        <v>12891231</v>
      </c>
      <c r="D44" s="529">
        <v>9041550</v>
      </c>
      <c r="E44" s="529">
        <f>3828178+21503</f>
        <v>3849681</v>
      </c>
      <c r="F44" s="530">
        <v>0</v>
      </c>
      <c r="G44" s="530">
        <v>0</v>
      </c>
      <c r="H44" s="431">
        <f t="shared" si="11"/>
        <v>12891231</v>
      </c>
      <c r="I44" s="431">
        <f t="shared" si="12"/>
        <v>8895988</v>
      </c>
      <c r="J44" s="529">
        <v>2001415</v>
      </c>
      <c r="K44" s="529">
        <v>411999</v>
      </c>
      <c r="L44" s="529">
        <v>0</v>
      </c>
      <c r="M44" s="529">
        <v>6469154</v>
      </c>
      <c r="N44" s="529">
        <v>0</v>
      </c>
      <c r="O44" s="529">
        <v>13420</v>
      </c>
      <c r="P44" s="529">
        <v>0</v>
      </c>
      <c r="Q44" s="531"/>
      <c r="R44" s="532">
        <v>3995243</v>
      </c>
      <c r="S44" s="504">
        <f t="shared" si="15"/>
        <v>10477817</v>
      </c>
      <c r="T44" s="505">
        <f t="shared" si="4"/>
        <v>27.129240731889475</v>
      </c>
      <c r="U44" s="443">
        <f t="shared" si="2"/>
        <v>0</v>
      </c>
    </row>
    <row r="45" spans="1:21" s="384" customFormat="1" ht="27.75" customHeight="1">
      <c r="A45" s="426">
        <v>3.3</v>
      </c>
      <c r="B45" s="533" t="s">
        <v>472</v>
      </c>
      <c r="C45" s="431">
        <f t="shared" si="10"/>
        <v>7322401</v>
      </c>
      <c r="D45" s="529">
        <v>3379855</v>
      </c>
      <c r="E45" s="529">
        <v>3942546</v>
      </c>
      <c r="F45" s="530">
        <v>232350</v>
      </c>
      <c r="G45" s="530">
        <v>0</v>
      </c>
      <c r="H45" s="431">
        <f t="shared" si="11"/>
        <v>7090051</v>
      </c>
      <c r="I45" s="431">
        <f t="shared" si="12"/>
        <v>5692040</v>
      </c>
      <c r="J45" s="529">
        <v>1158629</v>
      </c>
      <c r="K45" s="529">
        <v>352744</v>
      </c>
      <c r="L45" s="529">
        <v>0</v>
      </c>
      <c r="M45" s="529">
        <v>4180667</v>
      </c>
      <c r="N45" s="529">
        <v>0</v>
      </c>
      <c r="O45" s="529">
        <v>0</v>
      </c>
      <c r="P45" s="529">
        <v>0</v>
      </c>
      <c r="Q45" s="531">
        <v>0</v>
      </c>
      <c r="R45" s="532">
        <v>1398011</v>
      </c>
      <c r="S45" s="504">
        <f t="shared" si="15"/>
        <v>5578678</v>
      </c>
      <c r="T45" s="505">
        <f t="shared" si="4"/>
        <v>26.552395977540566</v>
      </c>
      <c r="U45" s="443">
        <f t="shared" si="2"/>
        <v>0</v>
      </c>
    </row>
    <row r="46" spans="1:21" s="384" customFormat="1" ht="27" customHeight="1">
      <c r="A46" s="426">
        <v>3.4</v>
      </c>
      <c r="B46" s="534" t="s">
        <v>467</v>
      </c>
      <c r="C46" s="431">
        <f t="shared" si="10"/>
        <v>20280934</v>
      </c>
      <c r="D46" s="529">
        <v>14427558</v>
      </c>
      <c r="E46" s="529">
        <v>5853376</v>
      </c>
      <c r="F46" s="530">
        <v>0</v>
      </c>
      <c r="G46" s="530">
        <v>0</v>
      </c>
      <c r="H46" s="431">
        <f t="shared" si="11"/>
        <v>20280934</v>
      </c>
      <c r="I46" s="431">
        <f t="shared" si="12"/>
        <v>10542612</v>
      </c>
      <c r="J46" s="529">
        <v>4302393</v>
      </c>
      <c r="K46" s="529">
        <v>629405</v>
      </c>
      <c r="L46" s="529">
        <v>0</v>
      </c>
      <c r="M46" s="529">
        <v>5555629</v>
      </c>
      <c r="N46" s="529">
        <v>55185</v>
      </c>
      <c r="O46" s="529">
        <v>0</v>
      </c>
      <c r="P46" s="529">
        <v>0</v>
      </c>
      <c r="Q46" s="531">
        <v>0</v>
      </c>
      <c r="R46" s="532">
        <v>9738322</v>
      </c>
      <c r="S46" s="504">
        <f t="shared" si="15"/>
        <v>15349136</v>
      </c>
      <c r="T46" s="505">
        <f t="shared" si="4"/>
        <v>46.77965953788302</v>
      </c>
      <c r="U46" s="443">
        <f t="shared" si="2"/>
        <v>0</v>
      </c>
    </row>
    <row r="47" spans="1:21" s="384" customFormat="1" ht="29.25" customHeight="1" thickBot="1">
      <c r="A47" s="427">
        <v>3.5</v>
      </c>
      <c r="B47" s="535" t="s">
        <v>468</v>
      </c>
      <c r="C47" s="508">
        <f t="shared" si="10"/>
        <v>12836197</v>
      </c>
      <c r="D47" s="536">
        <v>6433165</v>
      </c>
      <c r="E47" s="536">
        <v>6403032</v>
      </c>
      <c r="F47" s="537">
        <v>200</v>
      </c>
      <c r="G47" s="537">
        <v>0</v>
      </c>
      <c r="H47" s="508">
        <f t="shared" si="11"/>
        <v>12835997</v>
      </c>
      <c r="I47" s="508">
        <f t="shared" si="12"/>
        <v>8238394</v>
      </c>
      <c r="J47" s="536">
        <v>2503308</v>
      </c>
      <c r="K47" s="536">
        <v>186914</v>
      </c>
      <c r="L47" s="536">
        <v>0</v>
      </c>
      <c r="M47" s="536">
        <v>2231447</v>
      </c>
      <c r="N47" s="536">
        <v>0</v>
      </c>
      <c r="O47" s="536">
        <v>0</v>
      </c>
      <c r="P47" s="536">
        <v>888576</v>
      </c>
      <c r="Q47" s="538">
        <v>2428149</v>
      </c>
      <c r="R47" s="539">
        <v>4597603</v>
      </c>
      <c r="S47" s="513">
        <f t="shared" si="15"/>
        <v>10145775</v>
      </c>
      <c r="T47" s="514">
        <f t="shared" si="4"/>
        <v>32.654689736858906</v>
      </c>
      <c r="U47" s="443">
        <f t="shared" si="2"/>
        <v>0</v>
      </c>
    </row>
    <row r="48" spans="1:21" s="384" customFormat="1" ht="27.75" customHeight="1" thickTop="1">
      <c r="A48" s="422" t="s">
        <v>56</v>
      </c>
      <c r="B48" s="436" t="s">
        <v>469</v>
      </c>
      <c r="C48" s="437">
        <f aca="true" t="shared" si="17" ref="C48:R48">SUM(C49:C52)</f>
        <v>30287018</v>
      </c>
      <c r="D48" s="437">
        <f t="shared" si="17"/>
        <v>9999086</v>
      </c>
      <c r="E48" s="437">
        <f t="shared" si="17"/>
        <v>20287932</v>
      </c>
      <c r="F48" s="437">
        <f t="shared" si="17"/>
        <v>1062140</v>
      </c>
      <c r="G48" s="437">
        <f t="shared" si="17"/>
        <v>22285012</v>
      </c>
      <c r="H48" s="437">
        <f t="shared" si="17"/>
        <v>29224878</v>
      </c>
      <c r="I48" s="437">
        <f t="shared" si="17"/>
        <v>17597630</v>
      </c>
      <c r="J48" s="437">
        <f t="shared" si="17"/>
        <v>2873652</v>
      </c>
      <c r="K48" s="437">
        <f t="shared" si="17"/>
        <v>4481595</v>
      </c>
      <c r="L48" s="437">
        <f t="shared" si="17"/>
        <v>0</v>
      </c>
      <c r="M48" s="437">
        <f t="shared" si="17"/>
        <v>10065533</v>
      </c>
      <c r="N48" s="437">
        <f t="shared" si="17"/>
        <v>176850</v>
      </c>
      <c r="O48" s="437">
        <f t="shared" si="17"/>
        <v>0</v>
      </c>
      <c r="P48" s="437">
        <f t="shared" si="17"/>
        <v>0</v>
      </c>
      <c r="Q48" s="437">
        <f t="shared" si="17"/>
        <v>0</v>
      </c>
      <c r="R48" s="437">
        <f t="shared" si="17"/>
        <v>11627248</v>
      </c>
      <c r="S48" s="439">
        <f t="shared" si="15"/>
        <v>21869631</v>
      </c>
      <c r="T48" s="438">
        <f t="shared" si="4"/>
        <v>41.796804456054595</v>
      </c>
      <c r="U48" s="443">
        <f t="shared" si="2"/>
        <v>0</v>
      </c>
    </row>
    <row r="49" spans="1:21" s="384" customFormat="1" ht="27.75" customHeight="1">
      <c r="A49" s="426">
        <v>4.1</v>
      </c>
      <c r="B49" s="499" t="s">
        <v>470</v>
      </c>
      <c r="C49" s="431">
        <f t="shared" si="10"/>
        <v>2379066</v>
      </c>
      <c r="D49" s="500">
        <v>1600651</v>
      </c>
      <c r="E49" s="500">
        <v>778415</v>
      </c>
      <c r="F49" s="501">
        <v>0</v>
      </c>
      <c r="G49" s="501">
        <v>0</v>
      </c>
      <c r="H49" s="431">
        <f t="shared" si="11"/>
        <v>2379066</v>
      </c>
      <c r="I49" s="431">
        <f t="shared" si="12"/>
        <v>1766081</v>
      </c>
      <c r="J49" s="500">
        <v>308676</v>
      </c>
      <c r="K49" s="500">
        <v>283056</v>
      </c>
      <c r="L49" s="500">
        <v>0</v>
      </c>
      <c r="M49" s="500">
        <v>1158041</v>
      </c>
      <c r="N49" s="500">
        <v>16308</v>
      </c>
      <c r="O49" s="500">
        <v>0</v>
      </c>
      <c r="P49" s="500">
        <v>0</v>
      </c>
      <c r="Q49" s="502">
        <v>0</v>
      </c>
      <c r="R49" s="503">
        <v>612985</v>
      </c>
      <c r="S49" s="504">
        <f t="shared" si="15"/>
        <v>1787334</v>
      </c>
      <c r="T49" s="505">
        <f t="shared" si="4"/>
        <v>33.50537149768329</v>
      </c>
      <c r="U49" s="443">
        <f t="shared" si="2"/>
        <v>0</v>
      </c>
    </row>
    <row r="50" spans="1:21" s="384" customFormat="1" ht="29.25" customHeight="1">
      <c r="A50" s="426">
        <v>4.2</v>
      </c>
      <c r="B50" s="499" t="s">
        <v>471</v>
      </c>
      <c r="C50" s="431">
        <f t="shared" si="10"/>
        <v>16719278</v>
      </c>
      <c r="D50" s="500">
        <v>2250375</v>
      </c>
      <c r="E50" s="500">
        <v>14468903</v>
      </c>
      <c r="F50" s="501">
        <v>198700</v>
      </c>
      <c r="G50" s="501">
        <v>0</v>
      </c>
      <c r="H50" s="431">
        <f t="shared" si="11"/>
        <v>16520578</v>
      </c>
      <c r="I50" s="431">
        <f t="shared" si="12"/>
        <v>6038219</v>
      </c>
      <c r="J50" s="500">
        <v>1223130</v>
      </c>
      <c r="K50" s="500">
        <v>119150</v>
      </c>
      <c r="L50" s="500">
        <v>0</v>
      </c>
      <c r="M50" s="500">
        <v>4695939</v>
      </c>
      <c r="N50" s="500">
        <v>0</v>
      </c>
      <c r="O50" s="500">
        <v>0</v>
      </c>
      <c r="P50" s="500">
        <v>0</v>
      </c>
      <c r="Q50" s="502">
        <v>0</v>
      </c>
      <c r="R50" s="503">
        <v>10482359</v>
      </c>
      <c r="S50" s="504">
        <f t="shared" si="15"/>
        <v>15178298</v>
      </c>
      <c r="T50" s="505">
        <f t="shared" si="4"/>
        <v>22.229733635033774</v>
      </c>
      <c r="U50" s="443">
        <f t="shared" si="2"/>
        <v>0</v>
      </c>
    </row>
    <row r="51" spans="1:21" s="384" customFormat="1" ht="27.75" customHeight="1">
      <c r="A51" s="426">
        <v>4.3</v>
      </c>
      <c r="B51" s="499" t="s">
        <v>466</v>
      </c>
      <c r="C51" s="431">
        <f t="shared" si="10"/>
        <v>7336598</v>
      </c>
      <c r="D51" s="500">
        <v>5176633</v>
      </c>
      <c r="E51" s="500">
        <v>2159965</v>
      </c>
      <c r="F51" s="501">
        <v>3750</v>
      </c>
      <c r="G51" s="501">
        <v>0</v>
      </c>
      <c r="H51" s="431">
        <f t="shared" si="11"/>
        <v>7332848</v>
      </c>
      <c r="I51" s="431">
        <f t="shared" si="12"/>
        <v>7048134</v>
      </c>
      <c r="J51" s="500">
        <v>438713</v>
      </c>
      <c r="K51" s="500">
        <v>3927389</v>
      </c>
      <c r="L51" s="500">
        <v>0</v>
      </c>
      <c r="M51" s="500">
        <v>2682032</v>
      </c>
      <c r="N51" s="500">
        <v>0</v>
      </c>
      <c r="O51" s="500">
        <v>0</v>
      </c>
      <c r="P51" s="500">
        <v>0</v>
      </c>
      <c r="Q51" s="502">
        <v>0</v>
      </c>
      <c r="R51" s="503">
        <v>284714</v>
      </c>
      <c r="S51" s="504">
        <f t="shared" si="15"/>
        <v>2966746</v>
      </c>
      <c r="T51" s="505">
        <f t="shared" si="4"/>
        <v>61.946920986462516</v>
      </c>
      <c r="U51" s="443">
        <f t="shared" si="2"/>
        <v>0</v>
      </c>
    </row>
    <row r="52" spans="1:21" s="384" customFormat="1" ht="29.25" customHeight="1" thickBot="1">
      <c r="A52" s="427">
        <v>4.5</v>
      </c>
      <c r="B52" s="507" t="s">
        <v>473</v>
      </c>
      <c r="C52" s="508">
        <f t="shared" si="10"/>
        <v>3852076</v>
      </c>
      <c r="D52" s="509">
        <v>971427</v>
      </c>
      <c r="E52" s="509">
        <v>2880649</v>
      </c>
      <c r="F52" s="510">
        <v>859690</v>
      </c>
      <c r="G52" s="510">
        <v>22285012</v>
      </c>
      <c r="H52" s="508">
        <f t="shared" si="11"/>
        <v>2992386</v>
      </c>
      <c r="I52" s="508">
        <f t="shared" si="12"/>
        <v>2745196</v>
      </c>
      <c r="J52" s="509">
        <v>903133</v>
      </c>
      <c r="K52" s="509">
        <v>152000</v>
      </c>
      <c r="L52" s="509">
        <v>0</v>
      </c>
      <c r="M52" s="509">
        <v>1529521</v>
      </c>
      <c r="N52" s="509">
        <v>160542</v>
      </c>
      <c r="O52" s="509">
        <v>0</v>
      </c>
      <c r="P52" s="509">
        <v>0</v>
      </c>
      <c r="Q52" s="511">
        <v>0</v>
      </c>
      <c r="R52" s="512">
        <v>247190</v>
      </c>
      <c r="S52" s="513">
        <f t="shared" si="15"/>
        <v>1937253</v>
      </c>
      <c r="T52" s="514">
        <f t="shared" si="4"/>
        <v>38.435616254722795</v>
      </c>
      <c r="U52" s="443">
        <f t="shared" si="2"/>
        <v>0</v>
      </c>
    </row>
    <row r="53" spans="1:21" s="384" customFormat="1" ht="29.25" customHeight="1" thickTop="1">
      <c r="A53" s="422" t="s">
        <v>57</v>
      </c>
      <c r="B53" s="436" t="s">
        <v>474</v>
      </c>
      <c r="C53" s="437">
        <f>SUM(C54:C56)</f>
        <v>58128792</v>
      </c>
      <c r="D53" s="437">
        <f aca="true" t="shared" si="18" ref="D53:R53">SUM(D54:D56)</f>
        <v>22120007</v>
      </c>
      <c r="E53" s="437">
        <f t="shared" si="18"/>
        <v>36008785</v>
      </c>
      <c r="F53" s="437">
        <f t="shared" si="18"/>
        <v>185090</v>
      </c>
      <c r="G53" s="437">
        <f t="shared" si="18"/>
        <v>892596</v>
      </c>
      <c r="H53" s="437">
        <f t="shared" si="18"/>
        <v>57943702</v>
      </c>
      <c r="I53" s="437">
        <f t="shared" si="18"/>
        <v>49258418</v>
      </c>
      <c r="J53" s="437">
        <f t="shared" si="18"/>
        <v>10259786</v>
      </c>
      <c r="K53" s="437">
        <f t="shared" si="18"/>
        <v>4937975</v>
      </c>
      <c r="L53" s="437">
        <f t="shared" si="18"/>
        <v>8790</v>
      </c>
      <c r="M53" s="437">
        <f t="shared" si="18"/>
        <v>33125721</v>
      </c>
      <c r="N53" s="437">
        <f t="shared" si="18"/>
        <v>788104</v>
      </c>
      <c r="O53" s="437">
        <f t="shared" si="18"/>
        <v>0</v>
      </c>
      <c r="P53" s="437">
        <f t="shared" si="18"/>
        <v>0</v>
      </c>
      <c r="Q53" s="437">
        <f t="shared" si="18"/>
        <v>138042</v>
      </c>
      <c r="R53" s="437">
        <f t="shared" si="18"/>
        <v>8685284</v>
      </c>
      <c r="S53" s="439">
        <f t="shared" si="15"/>
        <v>42737151</v>
      </c>
      <c r="T53" s="438">
        <f t="shared" si="4"/>
        <v>30.870969100144467</v>
      </c>
      <c r="U53" s="443">
        <f t="shared" si="2"/>
        <v>0</v>
      </c>
    </row>
    <row r="54" spans="1:21" s="384" customFormat="1" ht="27.75" customHeight="1">
      <c r="A54" s="426">
        <v>5.1</v>
      </c>
      <c r="B54" s="499" t="s">
        <v>475</v>
      </c>
      <c r="C54" s="431">
        <f t="shared" si="10"/>
        <v>16309489</v>
      </c>
      <c r="D54" s="500">
        <v>7519101</v>
      </c>
      <c r="E54" s="500">
        <v>8790388</v>
      </c>
      <c r="F54" s="501">
        <v>3390</v>
      </c>
      <c r="G54" s="501">
        <v>0</v>
      </c>
      <c r="H54" s="431">
        <f t="shared" si="11"/>
        <v>16306099</v>
      </c>
      <c r="I54" s="431">
        <f t="shared" si="12"/>
        <v>15655579</v>
      </c>
      <c r="J54" s="500">
        <v>4237581</v>
      </c>
      <c r="K54" s="500">
        <v>1047150</v>
      </c>
      <c r="L54" s="500">
        <v>0</v>
      </c>
      <c r="M54" s="500">
        <v>10370848</v>
      </c>
      <c r="N54" s="500">
        <v>0</v>
      </c>
      <c r="O54" s="500">
        <v>0</v>
      </c>
      <c r="P54" s="500">
        <v>0</v>
      </c>
      <c r="Q54" s="502">
        <v>0</v>
      </c>
      <c r="R54" s="434">
        <v>650520</v>
      </c>
      <c r="S54" s="504">
        <f t="shared" si="15"/>
        <v>11021368</v>
      </c>
      <c r="T54" s="505">
        <f t="shared" si="4"/>
        <v>33.756215595731085</v>
      </c>
      <c r="U54" s="443">
        <f t="shared" si="2"/>
        <v>0</v>
      </c>
    </row>
    <row r="55" spans="1:21" s="384" customFormat="1" ht="30" customHeight="1">
      <c r="A55" s="426">
        <v>5.2</v>
      </c>
      <c r="B55" s="499" t="s">
        <v>476</v>
      </c>
      <c r="C55" s="431">
        <f t="shared" si="10"/>
        <v>15702014</v>
      </c>
      <c r="D55" s="500">
        <f>7789769-622973</f>
        <v>7166796</v>
      </c>
      <c r="E55" s="500">
        <v>8535218</v>
      </c>
      <c r="F55" s="501">
        <v>6500</v>
      </c>
      <c r="G55" s="501">
        <v>622973</v>
      </c>
      <c r="H55" s="431">
        <f t="shared" si="11"/>
        <v>15695514</v>
      </c>
      <c r="I55" s="431">
        <f t="shared" si="12"/>
        <v>15217265</v>
      </c>
      <c r="J55" s="500">
        <v>3301446</v>
      </c>
      <c r="K55" s="500">
        <v>3114208</v>
      </c>
      <c r="L55" s="500">
        <v>8790</v>
      </c>
      <c r="M55" s="500">
        <v>8644703</v>
      </c>
      <c r="N55" s="500">
        <v>148118</v>
      </c>
      <c r="O55" s="500">
        <v>0</v>
      </c>
      <c r="P55" s="500">
        <v>0</v>
      </c>
      <c r="Q55" s="502">
        <v>0</v>
      </c>
      <c r="R55" s="434">
        <v>478249</v>
      </c>
      <c r="S55" s="504">
        <f t="shared" si="15"/>
        <v>9271070</v>
      </c>
      <c r="T55" s="505">
        <f t="shared" si="4"/>
        <v>42.21812526758258</v>
      </c>
      <c r="U55" s="443">
        <f t="shared" si="2"/>
        <v>0</v>
      </c>
    </row>
    <row r="56" spans="1:21" s="384" customFormat="1" ht="32.25" customHeight="1" thickBot="1">
      <c r="A56" s="427">
        <v>5.3</v>
      </c>
      <c r="B56" s="527" t="s">
        <v>477</v>
      </c>
      <c r="C56" s="508">
        <f t="shared" si="10"/>
        <v>26117289</v>
      </c>
      <c r="D56" s="509">
        <f>7703733-269623</f>
        <v>7434110</v>
      </c>
      <c r="E56" s="509">
        <v>18683179</v>
      </c>
      <c r="F56" s="510">
        <v>175200</v>
      </c>
      <c r="G56" s="510">
        <v>269623</v>
      </c>
      <c r="H56" s="508">
        <f t="shared" si="11"/>
        <v>25942089</v>
      </c>
      <c r="I56" s="508">
        <f t="shared" si="12"/>
        <v>18385574</v>
      </c>
      <c r="J56" s="509">
        <v>2720759</v>
      </c>
      <c r="K56" s="509">
        <v>776617</v>
      </c>
      <c r="L56" s="509">
        <v>0</v>
      </c>
      <c r="M56" s="509">
        <v>14110170</v>
      </c>
      <c r="N56" s="509">
        <v>639986</v>
      </c>
      <c r="O56" s="509">
        <v>0</v>
      </c>
      <c r="P56" s="509">
        <v>0</v>
      </c>
      <c r="Q56" s="511">
        <v>138042</v>
      </c>
      <c r="R56" s="540">
        <v>7556515</v>
      </c>
      <c r="S56" s="513">
        <f t="shared" si="15"/>
        <v>22444713</v>
      </c>
      <c r="T56" s="514">
        <f t="shared" si="4"/>
        <v>19.02239222990808</v>
      </c>
      <c r="U56" s="443">
        <f t="shared" si="2"/>
        <v>0</v>
      </c>
    </row>
    <row r="57" spans="1:21" s="384" customFormat="1" ht="29.25" customHeight="1" thickTop="1">
      <c r="A57" s="422" t="s">
        <v>58</v>
      </c>
      <c r="B57" s="436" t="s">
        <v>478</v>
      </c>
      <c r="C57" s="437">
        <f>SUM(C58:C59)</f>
        <v>15322870</v>
      </c>
      <c r="D57" s="437">
        <f aca="true" t="shared" si="19" ref="D57:R57">SUM(D58:D59)</f>
        <v>4132519</v>
      </c>
      <c r="E57" s="437">
        <f t="shared" si="19"/>
        <v>11190351</v>
      </c>
      <c r="F57" s="437">
        <f t="shared" si="19"/>
        <v>126494</v>
      </c>
      <c r="G57" s="437">
        <f t="shared" si="19"/>
        <v>0</v>
      </c>
      <c r="H57" s="437">
        <f t="shared" si="19"/>
        <v>15196376</v>
      </c>
      <c r="I57" s="437">
        <f t="shared" si="19"/>
        <v>10161050</v>
      </c>
      <c r="J57" s="437">
        <f t="shared" si="19"/>
        <v>3095106</v>
      </c>
      <c r="K57" s="437">
        <f t="shared" si="19"/>
        <v>1181787</v>
      </c>
      <c r="L57" s="437">
        <f t="shared" si="19"/>
        <v>0</v>
      </c>
      <c r="M57" s="437">
        <f t="shared" si="19"/>
        <v>5762398</v>
      </c>
      <c r="N57" s="437">
        <f t="shared" si="19"/>
        <v>80662</v>
      </c>
      <c r="O57" s="437">
        <f t="shared" si="19"/>
        <v>0</v>
      </c>
      <c r="P57" s="437">
        <f t="shared" si="19"/>
        <v>0</v>
      </c>
      <c r="Q57" s="437">
        <f t="shared" si="19"/>
        <v>41097</v>
      </c>
      <c r="R57" s="437">
        <f t="shared" si="19"/>
        <v>5035326</v>
      </c>
      <c r="S57" s="439">
        <f t="shared" si="15"/>
        <v>10919483</v>
      </c>
      <c r="T57" s="438">
        <f t="shared" si="4"/>
        <v>42.09105358206091</v>
      </c>
      <c r="U57" s="443">
        <f t="shared" si="2"/>
        <v>0</v>
      </c>
    </row>
    <row r="58" spans="1:21" s="384" customFormat="1" ht="29.25" customHeight="1">
      <c r="A58" s="426">
        <v>6.1</v>
      </c>
      <c r="B58" s="541" t="s">
        <v>479</v>
      </c>
      <c r="C58" s="431">
        <f t="shared" si="10"/>
        <v>5531290</v>
      </c>
      <c r="D58" s="500">
        <v>1023657</v>
      </c>
      <c r="E58" s="500">
        <v>4507633</v>
      </c>
      <c r="F58" s="501">
        <v>110494</v>
      </c>
      <c r="G58" s="501">
        <v>0</v>
      </c>
      <c r="H58" s="431">
        <f t="shared" si="11"/>
        <v>5420796</v>
      </c>
      <c r="I58" s="431">
        <f t="shared" si="12"/>
        <v>1957666</v>
      </c>
      <c r="J58" s="500">
        <v>799559</v>
      </c>
      <c r="K58" s="500">
        <v>381123</v>
      </c>
      <c r="L58" s="500">
        <v>0</v>
      </c>
      <c r="M58" s="500">
        <v>655225</v>
      </c>
      <c r="N58" s="500">
        <v>80662</v>
      </c>
      <c r="O58" s="500">
        <v>0</v>
      </c>
      <c r="P58" s="500">
        <v>0</v>
      </c>
      <c r="Q58" s="502">
        <v>41097</v>
      </c>
      <c r="R58" s="434">
        <v>3463130</v>
      </c>
      <c r="S58" s="504">
        <f t="shared" si="15"/>
        <v>4240114</v>
      </c>
      <c r="T58" s="505">
        <f t="shared" si="4"/>
        <v>60.31069651309263</v>
      </c>
      <c r="U58" s="443">
        <f t="shared" si="2"/>
        <v>0</v>
      </c>
    </row>
    <row r="59" spans="1:21" s="384" customFormat="1" ht="27.75" customHeight="1" thickBot="1">
      <c r="A59" s="427">
        <v>6.3</v>
      </c>
      <c r="B59" s="507" t="s">
        <v>480</v>
      </c>
      <c r="C59" s="508">
        <f t="shared" si="10"/>
        <v>9791580</v>
      </c>
      <c r="D59" s="509">
        <v>3108862</v>
      </c>
      <c r="E59" s="509">
        <v>6682718</v>
      </c>
      <c r="F59" s="510">
        <v>16000</v>
      </c>
      <c r="G59" s="510">
        <v>0</v>
      </c>
      <c r="H59" s="508">
        <f t="shared" si="11"/>
        <v>9775580</v>
      </c>
      <c r="I59" s="508">
        <f t="shared" si="12"/>
        <v>8203384</v>
      </c>
      <c r="J59" s="509">
        <v>2295547</v>
      </c>
      <c r="K59" s="509">
        <v>800664</v>
      </c>
      <c r="L59" s="509">
        <v>0</v>
      </c>
      <c r="M59" s="509">
        <v>5107173</v>
      </c>
      <c r="N59" s="509">
        <v>0</v>
      </c>
      <c r="O59" s="509">
        <v>0</v>
      </c>
      <c r="P59" s="509">
        <v>0</v>
      </c>
      <c r="Q59" s="511">
        <v>0</v>
      </c>
      <c r="R59" s="540">
        <v>1572196</v>
      </c>
      <c r="S59" s="513">
        <f t="shared" si="15"/>
        <v>6679369</v>
      </c>
      <c r="T59" s="514">
        <f t="shared" si="4"/>
        <v>37.743094800877294</v>
      </c>
      <c r="U59" s="443">
        <f t="shared" si="2"/>
        <v>0</v>
      </c>
    </row>
    <row r="60" spans="1:21" s="384" customFormat="1" ht="24.75" customHeight="1" thickTop="1">
      <c r="A60" s="422" t="s">
        <v>59</v>
      </c>
      <c r="B60" s="436" t="s">
        <v>481</v>
      </c>
      <c r="C60" s="437">
        <f>SUM(C61:C65)</f>
        <v>114310200</v>
      </c>
      <c r="D60" s="437">
        <f aca="true" t="shared" si="20" ref="D60:R60">SUM(D61:D65)</f>
        <v>88766994</v>
      </c>
      <c r="E60" s="437">
        <f t="shared" si="20"/>
        <v>25543206</v>
      </c>
      <c r="F60" s="437">
        <f t="shared" si="20"/>
        <v>1446792</v>
      </c>
      <c r="G60" s="437">
        <f t="shared" si="20"/>
        <v>23771940</v>
      </c>
      <c r="H60" s="437">
        <f t="shared" si="20"/>
        <v>112863408</v>
      </c>
      <c r="I60" s="437">
        <f t="shared" si="20"/>
        <v>95003672</v>
      </c>
      <c r="J60" s="437">
        <f t="shared" si="20"/>
        <v>13398531</v>
      </c>
      <c r="K60" s="437">
        <f t="shared" si="20"/>
        <v>1180908</v>
      </c>
      <c r="L60" s="437">
        <f t="shared" si="20"/>
        <v>0</v>
      </c>
      <c r="M60" s="437">
        <f t="shared" si="20"/>
        <v>80304233</v>
      </c>
      <c r="N60" s="437">
        <f t="shared" si="20"/>
        <v>120000</v>
      </c>
      <c r="O60" s="437">
        <f t="shared" si="20"/>
        <v>0</v>
      </c>
      <c r="P60" s="437">
        <f t="shared" si="20"/>
        <v>0</v>
      </c>
      <c r="Q60" s="437">
        <f t="shared" si="20"/>
        <v>0</v>
      </c>
      <c r="R60" s="437">
        <f t="shared" si="20"/>
        <v>17859736</v>
      </c>
      <c r="S60" s="439">
        <f t="shared" si="15"/>
        <v>98283969</v>
      </c>
      <c r="T60" s="438">
        <f t="shared" si="4"/>
        <v>15.34618472431255</v>
      </c>
      <c r="U60" s="443">
        <f t="shared" si="2"/>
        <v>0</v>
      </c>
    </row>
    <row r="61" spans="1:21" s="384" customFormat="1" ht="25.5" customHeight="1">
      <c r="A61" s="426">
        <v>7.1</v>
      </c>
      <c r="B61" s="499" t="s">
        <v>482</v>
      </c>
      <c r="C61" s="431">
        <f t="shared" si="10"/>
        <v>7927225</v>
      </c>
      <c r="D61" s="500">
        <v>6236131</v>
      </c>
      <c r="E61" s="500">
        <v>1691094</v>
      </c>
      <c r="F61" s="501">
        <v>0</v>
      </c>
      <c r="G61" s="501">
        <v>0</v>
      </c>
      <c r="H61" s="431">
        <f t="shared" si="11"/>
        <v>7927225</v>
      </c>
      <c r="I61" s="431">
        <f t="shared" si="12"/>
        <v>3324340</v>
      </c>
      <c r="J61" s="500">
        <v>367807</v>
      </c>
      <c r="K61" s="500">
        <v>360804</v>
      </c>
      <c r="L61" s="500">
        <v>0</v>
      </c>
      <c r="M61" s="500">
        <v>2595729</v>
      </c>
      <c r="N61" s="500">
        <v>0</v>
      </c>
      <c r="O61" s="500">
        <v>0</v>
      </c>
      <c r="P61" s="500">
        <v>0</v>
      </c>
      <c r="Q61" s="502">
        <v>0</v>
      </c>
      <c r="R61" s="434">
        <v>4602885</v>
      </c>
      <c r="S61" s="504">
        <f t="shared" si="15"/>
        <v>7198614</v>
      </c>
      <c r="T61" s="505">
        <f t="shared" si="4"/>
        <v>21.917463316026637</v>
      </c>
      <c r="U61" s="443">
        <f t="shared" si="2"/>
        <v>0</v>
      </c>
    </row>
    <row r="62" spans="1:21" s="384" customFormat="1" ht="25.5" customHeight="1">
      <c r="A62" s="426">
        <v>7.2</v>
      </c>
      <c r="B62" s="541" t="s">
        <v>483</v>
      </c>
      <c r="C62" s="431">
        <f t="shared" si="10"/>
        <v>0</v>
      </c>
      <c r="D62" s="500">
        <v>0</v>
      </c>
      <c r="E62" s="500">
        <v>0</v>
      </c>
      <c r="F62" s="501">
        <v>0</v>
      </c>
      <c r="G62" s="501">
        <v>0</v>
      </c>
      <c r="H62" s="431">
        <f t="shared" si="11"/>
        <v>0</v>
      </c>
      <c r="I62" s="431">
        <f t="shared" si="12"/>
        <v>0</v>
      </c>
      <c r="J62" s="500">
        <v>0</v>
      </c>
      <c r="K62" s="500">
        <v>0</v>
      </c>
      <c r="L62" s="500">
        <v>0</v>
      </c>
      <c r="M62" s="500">
        <v>0</v>
      </c>
      <c r="N62" s="500">
        <v>0</v>
      </c>
      <c r="O62" s="500">
        <v>0</v>
      </c>
      <c r="P62" s="500">
        <v>0</v>
      </c>
      <c r="Q62" s="502">
        <v>0</v>
      </c>
      <c r="R62" s="434">
        <v>0</v>
      </c>
      <c r="S62" s="504">
        <f t="shared" si="15"/>
        <v>0</v>
      </c>
      <c r="T62" s="505" t="e">
        <f t="shared" si="4"/>
        <v>#DIV/0!</v>
      </c>
      <c r="U62" s="443">
        <f t="shared" si="2"/>
        <v>0</v>
      </c>
    </row>
    <row r="63" spans="1:21" s="384" customFormat="1" ht="25.5" customHeight="1">
      <c r="A63" s="426">
        <v>7.3</v>
      </c>
      <c r="B63" s="541" t="s">
        <v>484</v>
      </c>
      <c r="C63" s="431">
        <f t="shared" si="10"/>
        <v>18008798</v>
      </c>
      <c r="D63" s="500">
        <v>14105805</v>
      </c>
      <c r="E63" s="500">
        <v>3902993</v>
      </c>
      <c r="F63" s="501">
        <v>18430</v>
      </c>
      <c r="G63" s="501">
        <v>22593341</v>
      </c>
      <c r="H63" s="431">
        <f t="shared" si="11"/>
        <v>17990368</v>
      </c>
      <c r="I63" s="431">
        <f t="shared" si="12"/>
        <v>10647971</v>
      </c>
      <c r="J63" s="500">
        <v>957587</v>
      </c>
      <c r="K63" s="500">
        <v>53704</v>
      </c>
      <c r="L63" s="500">
        <v>0</v>
      </c>
      <c r="M63" s="500">
        <v>9516680</v>
      </c>
      <c r="N63" s="500">
        <v>120000</v>
      </c>
      <c r="O63" s="500">
        <v>0</v>
      </c>
      <c r="P63" s="500">
        <v>0</v>
      </c>
      <c r="Q63" s="502">
        <v>0</v>
      </c>
      <c r="R63" s="434">
        <v>7342397</v>
      </c>
      <c r="S63" s="504">
        <f t="shared" si="15"/>
        <v>16979077</v>
      </c>
      <c r="T63" s="505">
        <f t="shared" si="4"/>
        <v>9.497499570575464</v>
      </c>
      <c r="U63" s="443">
        <f t="shared" si="2"/>
        <v>0</v>
      </c>
    </row>
    <row r="64" spans="1:21" s="384" customFormat="1" ht="24.75" customHeight="1">
      <c r="A64" s="426">
        <v>7.4</v>
      </c>
      <c r="B64" s="499" t="s">
        <v>485</v>
      </c>
      <c r="C64" s="431">
        <f t="shared" si="10"/>
        <v>48242489</v>
      </c>
      <c r="D64" s="500">
        <v>38149227</v>
      </c>
      <c r="E64" s="500">
        <v>10093262</v>
      </c>
      <c r="F64" s="501">
        <v>1426987</v>
      </c>
      <c r="G64" s="501">
        <v>1178599</v>
      </c>
      <c r="H64" s="431">
        <f t="shared" si="11"/>
        <v>46815502</v>
      </c>
      <c r="I64" s="431">
        <f t="shared" si="12"/>
        <v>40922175</v>
      </c>
      <c r="J64" s="500">
        <v>6361489</v>
      </c>
      <c r="K64" s="500">
        <v>140400</v>
      </c>
      <c r="L64" s="500">
        <v>0</v>
      </c>
      <c r="M64" s="500">
        <v>34420286</v>
      </c>
      <c r="N64" s="500">
        <v>0</v>
      </c>
      <c r="O64" s="500">
        <v>0</v>
      </c>
      <c r="P64" s="500">
        <v>0</v>
      </c>
      <c r="Q64" s="502">
        <v>0</v>
      </c>
      <c r="R64" s="434">
        <v>5893327</v>
      </c>
      <c r="S64" s="504">
        <f t="shared" si="15"/>
        <v>40313613</v>
      </c>
      <c r="T64" s="505">
        <f t="shared" si="4"/>
        <v>15.888424796580338</v>
      </c>
      <c r="U64" s="443">
        <f t="shared" si="2"/>
        <v>0</v>
      </c>
    </row>
    <row r="65" spans="1:21" s="384" customFormat="1" ht="27" customHeight="1" thickBot="1">
      <c r="A65" s="427">
        <v>7.5</v>
      </c>
      <c r="B65" s="507" t="s">
        <v>486</v>
      </c>
      <c r="C65" s="508">
        <f t="shared" si="10"/>
        <v>40131688</v>
      </c>
      <c r="D65" s="509">
        <v>30275831</v>
      </c>
      <c r="E65" s="509">
        <v>9855857</v>
      </c>
      <c r="F65" s="510">
        <v>1375</v>
      </c>
      <c r="G65" s="510">
        <v>0</v>
      </c>
      <c r="H65" s="508">
        <f t="shared" si="11"/>
        <v>40130313</v>
      </c>
      <c r="I65" s="508">
        <f t="shared" si="12"/>
        <v>40109186</v>
      </c>
      <c r="J65" s="509">
        <v>5711648</v>
      </c>
      <c r="K65" s="509">
        <v>626000</v>
      </c>
      <c r="L65" s="509">
        <v>0</v>
      </c>
      <c r="M65" s="509">
        <v>33771538</v>
      </c>
      <c r="N65" s="509">
        <v>0</v>
      </c>
      <c r="O65" s="509">
        <v>0</v>
      </c>
      <c r="P65" s="509">
        <v>0</v>
      </c>
      <c r="Q65" s="511">
        <v>0</v>
      </c>
      <c r="R65" s="540">
        <v>21127</v>
      </c>
      <c r="S65" s="513">
        <f t="shared" si="15"/>
        <v>33792665</v>
      </c>
      <c r="T65" s="514">
        <f t="shared" si="4"/>
        <v>15.800988830837904</v>
      </c>
      <c r="U65" s="443">
        <f t="shared" si="2"/>
        <v>0</v>
      </c>
    </row>
    <row r="66" spans="1:21" s="384" customFormat="1" ht="24" customHeight="1" thickTop="1">
      <c r="A66" s="422" t="s">
        <v>60</v>
      </c>
      <c r="B66" s="436" t="s">
        <v>487</v>
      </c>
      <c r="C66" s="437">
        <f>SUM(C67:C70)</f>
        <v>126664097</v>
      </c>
      <c r="D66" s="437">
        <f aca="true" t="shared" si="21" ref="D66:R66">SUM(D67:D70)</f>
        <v>80716162</v>
      </c>
      <c r="E66" s="437">
        <f t="shared" si="21"/>
        <v>45947935</v>
      </c>
      <c r="F66" s="437">
        <f t="shared" si="21"/>
        <v>6421574</v>
      </c>
      <c r="G66" s="437">
        <f t="shared" si="21"/>
        <v>0</v>
      </c>
      <c r="H66" s="437">
        <f t="shared" si="21"/>
        <v>120242523</v>
      </c>
      <c r="I66" s="437">
        <f t="shared" si="21"/>
        <v>75539118</v>
      </c>
      <c r="J66" s="437">
        <f t="shared" si="21"/>
        <v>8362327</v>
      </c>
      <c r="K66" s="437">
        <f t="shared" si="21"/>
        <v>750165</v>
      </c>
      <c r="L66" s="437">
        <f t="shared" si="21"/>
        <v>0</v>
      </c>
      <c r="M66" s="437">
        <f t="shared" si="21"/>
        <v>40855308</v>
      </c>
      <c r="N66" s="437">
        <f t="shared" si="21"/>
        <v>56002</v>
      </c>
      <c r="O66" s="437">
        <f t="shared" si="21"/>
        <v>0</v>
      </c>
      <c r="P66" s="437">
        <f t="shared" si="21"/>
        <v>0</v>
      </c>
      <c r="Q66" s="437">
        <f t="shared" si="21"/>
        <v>25515316</v>
      </c>
      <c r="R66" s="437">
        <f t="shared" si="21"/>
        <v>44703405</v>
      </c>
      <c r="S66" s="439">
        <f t="shared" si="15"/>
        <v>111130031</v>
      </c>
      <c r="T66" s="438">
        <f t="shared" si="4"/>
        <v>12.06327561304065</v>
      </c>
      <c r="U66" s="443">
        <f t="shared" si="2"/>
        <v>0</v>
      </c>
    </row>
    <row r="67" spans="1:21" s="384" customFormat="1" ht="27.75" customHeight="1">
      <c r="A67" s="426">
        <v>8.1</v>
      </c>
      <c r="B67" s="542" t="s">
        <v>488</v>
      </c>
      <c r="C67" s="431">
        <f t="shared" si="10"/>
        <v>855618</v>
      </c>
      <c r="D67" s="500">
        <v>0</v>
      </c>
      <c r="E67" s="500">
        <v>855618</v>
      </c>
      <c r="F67" s="501">
        <v>174919</v>
      </c>
      <c r="G67" s="501">
        <v>0</v>
      </c>
      <c r="H67" s="431">
        <f t="shared" si="11"/>
        <v>680699</v>
      </c>
      <c r="I67" s="431">
        <f t="shared" si="12"/>
        <v>311117</v>
      </c>
      <c r="J67" s="500">
        <v>189117</v>
      </c>
      <c r="K67" s="500">
        <v>122000</v>
      </c>
      <c r="L67" s="500">
        <v>0</v>
      </c>
      <c r="M67" s="500">
        <v>0</v>
      </c>
      <c r="N67" s="500">
        <v>0</v>
      </c>
      <c r="O67" s="500">
        <v>0</v>
      </c>
      <c r="P67" s="500">
        <v>0</v>
      </c>
      <c r="Q67" s="502">
        <v>0</v>
      </c>
      <c r="R67" s="434">
        <v>369582</v>
      </c>
      <c r="S67" s="504">
        <f t="shared" si="15"/>
        <v>369582</v>
      </c>
      <c r="T67" s="505">
        <f t="shared" si="4"/>
        <v>100</v>
      </c>
      <c r="U67" s="443">
        <f t="shared" si="2"/>
        <v>0</v>
      </c>
    </row>
    <row r="68" spans="1:21" s="384" customFormat="1" ht="27.75" customHeight="1">
      <c r="A68" s="426">
        <v>8.2</v>
      </c>
      <c r="B68" s="542" t="s">
        <v>489</v>
      </c>
      <c r="C68" s="431">
        <f t="shared" si="10"/>
        <v>43625056</v>
      </c>
      <c r="D68" s="500">
        <v>26936936</v>
      </c>
      <c r="E68" s="500">
        <v>16688120</v>
      </c>
      <c r="F68" s="501">
        <v>700</v>
      </c>
      <c r="G68" s="501">
        <v>0</v>
      </c>
      <c r="H68" s="431">
        <f t="shared" si="11"/>
        <v>43624356</v>
      </c>
      <c r="I68" s="431">
        <f t="shared" si="12"/>
        <v>12468631</v>
      </c>
      <c r="J68" s="500">
        <v>2760525</v>
      </c>
      <c r="K68" s="500">
        <v>88020</v>
      </c>
      <c r="L68" s="500">
        <v>0</v>
      </c>
      <c r="M68" s="500">
        <v>9564086</v>
      </c>
      <c r="N68" s="500">
        <v>56000</v>
      </c>
      <c r="O68" s="500">
        <v>0</v>
      </c>
      <c r="P68" s="500">
        <v>0</v>
      </c>
      <c r="Q68" s="502">
        <v>0</v>
      </c>
      <c r="R68" s="434">
        <v>31155725</v>
      </c>
      <c r="S68" s="504">
        <f t="shared" si="15"/>
        <v>40775811</v>
      </c>
      <c r="T68" s="505">
        <f t="shared" si="4"/>
        <v>22.845691720285892</v>
      </c>
      <c r="U68" s="443">
        <f t="shared" si="2"/>
        <v>0</v>
      </c>
    </row>
    <row r="69" spans="1:21" s="384" customFormat="1" ht="27.75" customHeight="1">
      <c r="A69" s="426">
        <v>8.3</v>
      </c>
      <c r="B69" s="543" t="s">
        <v>490</v>
      </c>
      <c r="C69" s="431">
        <f t="shared" si="10"/>
        <v>20742403</v>
      </c>
      <c r="D69" s="500">
        <v>17597040</v>
      </c>
      <c r="E69" s="500">
        <v>3145363</v>
      </c>
      <c r="F69" s="501">
        <v>150553</v>
      </c>
      <c r="G69" s="501">
        <v>0</v>
      </c>
      <c r="H69" s="431">
        <f t="shared" si="11"/>
        <v>20591850</v>
      </c>
      <c r="I69" s="431">
        <f t="shared" si="12"/>
        <v>7626914</v>
      </c>
      <c r="J69" s="500">
        <v>454851</v>
      </c>
      <c r="K69" s="500">
        <v>10000</v>
      </c>
      <c r="L69" s="500">
        <v>0</v>
      </c>
      <c r="M69" s="500">
        <v>7162061</v>
      </c>
      <c r="N69" s="500">
        <v>2</v>
      </c>
      <c r="O69" s="500">
        <v>0</v>
      </c>
      <c r="P69" s="500">
        <v>0</v>
      </c>
      <c r="Q69" s="502">
        <v>0</v>
      </c>
      <c r="R69" s="434">
        <v>12964936</v>
      </c>
      <c r="S69" s="504">
        <f t="shared" si="15"/>
        <v>20126999</v>
      </c>
      <c r="T69" s="505">
        <f t="shared" si="4"/>
        <v>6.0948766434235395</v>
      </c>
      <c r="U69" s="443">
        <f t="shared" si="2"/>
        <v>0</v>
      </c>
    </row>
    <row r="70" spans="1:21" s="384" customFormat="1" ht="27" customHeight="1" thickBot="1">
      <c r="A70" s="427">
        <v>8.4</v>
      </c>
      <c r="B70" s="535" t="s">
        <v>491</v>
      </c>
      <c r="C70" s="508">
        <f t="shared" si="10"/>
        <v>61441020</v>
      </c>
      <c r="D70" s="509">
        <v>36182186</v>
      </c>
      <c r="E70" s="509">
        <v>25258834</v>
      </c>
      <c r="F70" s="510">
        <v>6095402</v>
      </c>
      <c r="G70" s="510">
        <v>0</v>
      </c>
      <c r="H70" s="508">
        <f t="shared" si="11"/>
        <v>55345618</v>
      </c>
      <c r="I70" s="508">
        <f t="shared" si="12"/>
        <v>55132456</v>
      </c>
      <c r="J70" s="509">
        <v>4957834</v>
      </c>
      <c r="K70" s="509">
        <v>530145</v>
      </c>
      <c r="L70" s="509">
        <v>0</v>
      </c>
      <c r="M70" s="509">
        <v>24129161</v>
      </c>
      <c r="N70" s="509">
        <v>0</v>
      </c>
      <c r="O70" s="509">
        <v>0</v>
      </c>
      <c r="P70" s="509">
        <v>0</v>
      </c>
      <c r="Q70" s="511">
        <v>25515316</v>
      </c>
      <c r="R70" s="540">
        <v>213162</v>
      </c>
      <c r="S70" s="513">
        <f t="shared" si="15"/>
        <v>49857639</v>
      </c>
      <c r="T70" s="514">
        <f t="shared" si="4"/>
        <v>9.95417109660415</v>
      </c>
      <c r="U70" s="443">
        <f t="shared" si="2"/>
        <v>0</v>
      </c>
    </row>
    <row r="71" spans="1:21" s="384" customFormat="1" ht="23.25" customHeight="1" thickTop="1">
      <c r="A71" s="422" t="s">
        <v>61</v>
      </c>
      <c r="B71" s="436" t="s">
        <v>492</v>
      </c>
      <c r="C71" s="437">
        <f>SUM(C72:C74)</f>
        <v>57014069</v>
      </c>
      <c r="D71" s="437">
        <f aca="true" t="shared" si="22" ref="D71:R71">SUM(D72:D74)</f>
        <v>33210336</v>
      </c>
      <c r="E71" s="437">
        <f t="shared" si="22"/>
        <v>23803733</v>
      </c>
      <c r="F71" s="437">
        <f t="shared" si="22"/>
        <v>1403117</v>
      </c>
      <c r="G71" s="437">
        <f t="shared" si="22"/>
        <v>0</v>
      </c>
      <c r="H71" s="437">
        <f t="shared" si="22"/>
        <v>55610952</v>
      </c>
      <c r="I71" s="437">
        <f t="shared" si="22"/>
        <v>31943174</v>
      </c>
      <c r="J71" s="437">
        <f t="shared" si="22"/>
        <v>4506801</v>
      </c>
      <c r="K71" s="437">
        <f t="shared" si="22"/>
        <v>903009</v>
      </c>
      <c r="L71" s="437">
        <f t="shared" si="22"/>
        <v>0</v>
      </c>
      <c r="M71" s="437">
        <f t="shared" si="22"/>
        <v>26020281</v>
      </c>
      <c r="N71" s="437">
        <f t="shared" si="22"/>
        <v>513083</v>
      </c>
      <c r="O71" s="437">
        <f t="shared" si="22"/>
        <v>0</v>
      </c>
      <c r="P71" s="437">
        <f t="shared" si="22"/>
        <v>0</v>
      </c>
      <c r="Q71" s="437">
        <f t="shared" si="22"/>
        <v>0</v>
      </c>
      <c r="R71" s="437">
        <f t="shared" si="22"/>
        <v>23667778</v>
      </c>
      <c r="S71" s="439">
        <f t="shared" si="15"/>
        <v>50201142</v>
      </c>
      <c r="T71" s="438">
        <f t="shared" si="4"/>
        <v>16.9357309326869</v>
      </c>
      <c r="U71" s="443">
        <f t="shared" si="2"/>
        <v>0</v>
      </c>
    </row>
    <row r="72" spans="1:21" s="384" customFormat="1" ht="27" customHeight="1">
      <c r="A72" s="426">
        <v>9.1</v>
      </c>
      <c r="B72" s="499" t="s">
        <v>493</v>
      </c>
      <c r="C72" s="431">
        <f t="shared" si="10"/>
        <v>24524143</v>
      </c>
      <c r="D72" s="500">
        <v>22625443</v>
      </c>
      <c r="E72" s="500">
        <v>1898700</v>
      </c>
      <c r="F72" s="501">
        <v>3700</v>
      </c>
      <c r="G72" s="501">
        <v>0</v>
      </c>
      <c r="H72" s="431">
        <f t="shared" si="11"/>
        <v>24520443</v>
      </c>
      <c r="I72" s="431">
        <f t="shared" si="12"/>
        <v>5335987</v>
      </c>
      <c r="J72" s="500">
        <v>1455466</v>
      </c>
      <c r="K72" s="500">
        <v>348827</v>
      </c>
      <c r="L72" s="500">
        <v>0</v>
      </c>
      <c r="M72" s="500">
        <v>3519214</v>
      </c>
      <c r="N72" s="500">
        <v>12480</v>
      </c>
      <c r="O72" s="500">
        <v>0</v>
      </c>
      <c r="P72" s="500">
        <v>0</v>
      </c>
      <c r="Q72" s="502">
        <v>0</v>
      </c>
      <c r="R72" s="434">
        <v>19184456</v>
      </c>
      <c r="S72" s="504">
        <f t="shared" si="15"/>
        <v>22716150</v>
      </c>
      <c r="T72" s="505">
        <f t="shared" si="4"/>
        <v>33.81366933615093</v>
      </c>
      <c r="U72" s="443">
        <f t="shared" si="2"/>
        <v>0</v>
      </c>
    </row>
    <row r="73" spans="1:21" s="384" customFormat="1" ht="26.25" customHeight="1">
      <c r="A73" s="428">
        <v>9.2</v>
      </c>
      <c r="B73" s="499" t="s">
        <v>494</v>
      </c>
      <c r="C73" s="431">
        <f t="shared" si="10"/>
        <v>25662048</v>
      </c>
      <c r="D73" s="500">
        <v>7356098</v>
      </c>
      <c r="E73" s="500">
        <v>18305950</v>
      </c>
      <c r="F73" s="501">
        <v>1312232</v>
      </c>
      <c r="G73" s="501">
        <v>0</v>
      </c>
      <c r="H73" s="431">
        <f t="shared" si="11"/>
        <v>24349816</v>
      </c>
      <c r="I73" s="431">
        <f t="shared" si="12"/>
        <v>22517531</v>
      </c>
      <c r="J73" s="500">
        <v>1859457</v>
      </c>
      <c r="K73" s="500">
        <v>131388</v>
      </c>
      <c r="L73" s="500">
        <v>0</v>
      </c>
      <c r="M73" s="500">
        <v>20526686</v>
      </c>
      <c r="N73" s="500">
        <v>0</v>
      </c>
      <c r="O73" s="500">
        <v>0</v>
      </c>
      <c r="P73" s="500">
        <v>0</v>
      </c>
      <c r="Q73" s="502">
        <v>0</v>
      </c>
      <c r="R73" s="434">
        <v>1832285</v>
      </c>
      <c r="S73" s="504">
        <f t="shared" si="15"/>
        <v>22358971</v>
      </c>
      <c r="T73" s="505">
        <f t="shared" si="4"/>
        <v>8.841311243226444</v>
      </c>
      <c r="U73" s="443">
        <f t="shared" si="2"/>
        <v>0</v>
      </c>
    </row>
    <row r="74" spans="1:21" s="384" customFormat="1" ht="27" customHeight="1" thickBot="1">
      <c r="A74" s="427">
        <v>9.3</v>
      </c>
      <c r="B74" s="521" t="s">
        <v>495</v>
      </c>
      <c r="C74" s="508">
        <f t="shared" si="10"/>
        <v>6827878</v>
      </c>
      <c r="D74" s="509">
        <v>3228795</v>
      </c>
      <c r="E74" s="509">
        <v>3599083</v>
      </c>
      <c r="F74" s="510">
        <v>87185</v>
      </c>
      <c r="G74" s="510">
        <v>0</v>
      </c>
      <c r="H74" s="508">
        <f t="shared" si="11"/>
        <v>6740693</v>
      </c>
      <c r="I74" s="508">
        <f t="shared" si="12"/>
        <v>4089656</v>
      </c>
      <c r="J74" s="509">
        <v>1191878</v>
      </c>
      <c r="K74" s="509">
        <v>422794</v>
      </c>
      <c r="L74" s="509">
        <v>0</v>
      </c>
      <c r="M74" s="509">
        <v>1974381</v>
      </c>
      <c r="N74" s="509">
        <v>500603</v>
      </c>
      <c r="O74" s="509">
        <v>0</v>
      </c>
      <c r="P74" s="509">
        <v>0</v>
      </c>
      <c r="Q74" s="511">
        <v>0</v>
      </c>
      <c r="R74" s="540">
        <v>2651037</v>
      </c>
      <c r="S74" s="513">
        <f t="shared" si="15"/>
        <v>5126021</v>
      </c>
      <c r="T74" s="514">
        <f t="shared" si="4"/>
        <v>39.481853730484914</v>
      </c>
      <c r="U74" s="443">
        <f t="shared" si="2"/>
        <v>0</v>
      </c>
    </row>
    <row r="75" spans="1:21" s="384" customFormat="1" ht="24.75" customHeight="1" thickTop="1">
      <c r="A75" s="422" t="s">
        <v>81</v>
      </c>
      <c r="B75" s="436" t="s">
        <v>496</v>
      </c>
      <c r="C75" s="437">
        <f>SUM(C76:C77)</f>
        <v>2387003</v>
      </c>
      <c r="D75" s="437">
        <f aca="true" t="shared" si="23" ref="D75:R75">SUM(D76:D77)</f>
        <v>1997404</v>
      </c>
      <c r="E75" s="437">
        <f t="shared" si="23"/>
        <v>389599</v>
      </c>
      <c r="F75" s="437">
        <f t="shared" si="23"/>
        <v>200</v>
      </c>
      <c r="G75" s="437">
        <f t="shared" si="23"/>
        <v>0</v>
      </c>
      <c r="H75" s="437">
        <f t="shared" si="23"/>
        <v>2386803</v>
      </c>
      <c r="I75" s="437">
        <f t="shared" si="23"/>
        <v>1726204</v>
      </c>
      <c r="J75" s="437">
        <f t="shared" si="23"/>
        <v>446258</v>
      </c>
      <c r="K75" s="437">
        <f t="shared" si="23"/>
        <v>166196</v>
      </c>
      <c r="L75" s="437">
        <f t="shared" si="23"/>
        <v>0</v>
      </c>
      <c r="M75" s="437">
        <f t="shared" si="23"/>
        <v>1110150</v>
      </c>
      <c r="N75" s="437">
        <f t="shared" si="23"/>
        <v>3600</v>
      </c>
      <c r="O75" s="437">
        <f t="shared" si="23"/>
        <v>0</v>
      </c>
      <c r="P75" s="437">
        <f t="shared" si="23"/>
        <v>0</v>
      </c>
      <c r="Q75" s="437">
        <f t="shared" si="23"/>
        <v>0</v>
      </c>
      <c r="R75" s="437">
        <f t="shared" si="23"/>
        <v>660599</v>
      </c>
      <c r="S75" s="439">
        <f t="shared" si="15"/>
        <v>1774349</v>
      </c>
      <c r="T75" s="438">
        <f t="shared" si="4"/>
        <v>35.47981582709807</v>
      </c>
      <c r="U75" s="443">
        <f t="shared" si="2"/>
        <v>0</v>
      </c>
    </row>
    <row r="76" spans="1:21" s="384" customFormat="1" ht="26.25" customHeight="1">
      <c r="A76" s="429">
        <v>10.1</v>
      </c>
      <c r="B76" s="499" t="s">
        <v>497</v>
      </c>
      <c r="C76" s="431">
        <f t="shared" si="10"/>
        <v>272450</v>
      </c>
      <c r="D76" s="500">
        <v>210560</v>
      </c>
      <c r="E76" s="500">
        <v>61890</v>
      </c>
      <c r="F76" s="501">
        <v>200</v>
      </c>
      <c r="G76" s="501">
        <v>0</v>
      </c>
      <c r="H76" s="431">
        <f t="shared" si="11"/>
        <v>272250</v>
      </c>
      <c r="I76" s="431">
        <f t="shared" si="12"/>
        <v>153478</v>
      </c>
      <c r="J76" s="500">
        <v>90635</v>
      </c>
      <c r="K76" s="500">
        <v>0</v>
      </c>
      <c r="L76" s="500">
        <v>0</v>
      </c>
      <c r="M76" s="500">
        <v>62843</v>
      </c>
      <c r="N76" s="500">
        <v>0</v>
      </c>
      <c r="O76" s="500">
        <v>0</v>
      </c>
      <c r="P76" s="500">
        <v>0</v>
      </c>
      <c r="Q76" s="502">
        <v>0</v>
      </c>
      <c r="R76" s="434">
        <v>118772</v>
      </c>
      <c r="S76" s="504">
        <f t="shared" si="15"/>
        <v>181615</v>
      </c>
      <c r="T76" s="505">
        <f t="shared" si="4"/>
        <v>59.05406638084937</v>
      </c>
      <c r="U76" s="443">
        <f>R76+I76+F76-C76</f>
        <v>0</v>
      </c>
    </row>
    <row r="77" spans="1:21" s="384" customFormat="1" ht="27.75" customHeight="1" thickBot="1">
      <c r="A77" s="430">
        <v>10.2</v>
      </c>
      <c r="B77" s="507" t="s">
        <v>498</v>
      </c>
      <c r="C77" s="508">
        <f t="shared" si="10"/>
        <v>2114553</v>
      </c>
      <c r="D77" s="509">
        <v>1786844</v>
      </c>
      <c r="E77" s="509">
        <v>327709</v>
      </c>
      <c r="F77" s="510">
        <v>0</v>
      </c>
      <c r="G77" s="510">
        <v>0</v>
      </c>
      <c r="H77" s="508">
        <f t="shared" si="11"/>
        <v>2114553</v>
      </c>
      <c r="I77" s="508">
        <f t="shared" si="12"/>
        <v>1572726</v>
      </c>
      <c r="J77" s="509">
        <v>355623</v>
      </c>
      <c r="K77" s="509">
        <v>166196</v>
      </c>
      <c r="L77" s="509">
        <v>0</v>
      </c>
      <c r="M77" s="509">
        <v>1047307</v>
      </c>
      <c r="N77" s="509">
        <v>3600</v>
      </c>
      <c r="O77" s="509">
        <v>0</v>
      </c>
      <c r="P77" s="509">
        <v>0</v>
      </c>
      <c r="Q77" s="511">
        <v>0</v>
      </c>
      <c r="R77" s="540">
        <v>541827</v>
      </c>
      <c r="S77" s="513">
        <f t="shared" si="15"/>
        <v>1592734</v>
      </c>
      <c r="T77" s="514">
        <f>(J77+K77+L77)/I77*100</f>
        <v>33.17926962484247</v>
      </c>
      <c r="U77" s="443">
        <f>R77+I77+F77-C77</f>
        <v>0</v>
      </c>
    </row>
    <row r="78" spans="1:20" s="383" customFormat="1" ht="25.5" customHeight="1" thickTop="1">
      <c r="A78" s="876"/>
      <c r="B78" s="876"/>
      <c r="C78" s="876"/>
      <c r="D78" s="876"/>
      <c r="E78" s="876"/>
      <c r="F78" s="451"/>
      <c r="G78" s="448"/>
      <c r="H78" s="448"/>
      <c r="I78" s="448"/>
      <c r="J78" s="448"/>
      <c r="K78" s="448"/>
      <c r="L78" s="448"/>
      <c r="M78" s="448"/>
      <c r="N78" s="448"/>
      <c r="O78" s="873" t="str">
        <f>'Thong tin'!B9</f>
        <v>Bình Thuận, ngày 05 tháng 9 năm 2016</v>
      </c>
      <c r="P78" s="873"/>
      <c r="Q78" s="873"/>
      <c r="R78" s="873"/>
      <c r="S78" s="873"/>
      <c r="T78" s="873"/>
    </row>
    <row r="79" spans="1:20" s="404" customFormat="1" ht="19.5" customHeight="1">
      <c r="A79" s="449"/>
      <c r="B79" s="848" t="s">
        <v>4</v>
      </c>
      <c r="C79" s="848"/>
      <c r="D79" s="848"/>
      <c r="E79" s="848"/>
      <c r="F79" s="446"/>
      <c r="G79" s="446"/>
      <c r="H79" s="446"/>
      <c r="I79" s="446"/>
      <c r="J79" s="446"/>
      <c r="K79" s="446"/>
      <c r="L79" s="446"/>
      <c r="M79" s="446"/>
      <c r="N79" s="446"/>
      <c r="O79" s="857" t="str">
        <f>'Thong tin'!B7</f>
        <v>KT. CỤC TRƯỞNG</v>
      </c>
      <c r="P79" s="857"/>
      <c r="Q79" s="857"/>
      <c r="R79" s="857"/>
      <c r="S79" s="857"/>
      <c r="T79" s="857"/>
    </row>
    <row r="80" spans="1:20" ht="16.5">
      <c r="A80" s="445"/>
      <c r="B80" s="844"/>
      <c r="C80" s="844"/>
      <c r="D80" s="844"/>
      <c r="E80" s="444"/>
      <c r="F80" s="444"/>
      <c r="G80" s="444"/>
      <c r="H80" s="444"/>
      <c r="I80" s="444"/>
      <c r="J80" s="444"/>
      <c r="K80" s="444"/>
      <c r="L80" s="444"/>
      <c r="M80" s="444"/>
      <c r="N80" s="444"/>
      <c r="O80" s="843" t="str">
        <f>'Thong tin'!B8</f>
        <v>PHÓ CỤC TRƯỞNG</v>
      </c>
      <c r="P80" s="843"/>
      <c r="Q80" s="843"/>
      <c r="R80" s="843"/>
      <c r="S80" s="843"/>
      <c r="T80" s="843"/>
    </row>
    <row r="81" spans="1:20" ht="16.5">
      <c r="A81" s="445"/>
      <c r="B81" s="445"/>
      <c r="C81" s="445"/>
      <c r="D81" s="444"/>
      <c r="E81" s="444"/>
      <c r="F81" s="444"/>
      <c r="G81" s="444"/>
      <c r="H81" s="444"/>
      <c r="I81" s="444"/>
      <c r="J81" s="444"/>
      <c r="K81" s="444"/>
      <c r="L81" s="444"/>
      <c r="M81" s="444"/>
      <c r="N81" s="444"/>
      <c r="O81" s="444"/>
      <c r="P81" s="444"/>
      <c r="Q81" s="444"/>
      <c r="R81" s="444"/>
      <c r="S81" s="445"/>
      <c r="T81" s="445"/>
    </row>
    <row r="82" spans="1:20" ht="16.5">
      <c r="A82" s="445"/>
      <c r="B82" s="845"/>
      <c r="C82" s="845"/>
      <c r="D82" s="845"/>
      <c r="E82" s="444"/>
      <c r="F82" s="444"/>
      <c r="G82" s="444"/>
      <c r="H82" s="444"/>
      <c r="I82" s="444"/>
      <c r="J82" s="444"/>
      <c r="K82" s="444"/>
      <c r="L82" s="444"/>
      <c r="M82" s="444"/>
      <c r="N82" s="444"/>
      <c r="O82" s="444"/>
      <c r="P82" s="444"/>
      <c r="Q82" s="845"/>
      <c r="R82" s="845"/>
      <c r="S82" s="845"/>
      <c r="T82" s="445"/>
    </row>
    <row r="83" spans="1:20" ht="15.75" customHeight="1">
      <c r="A83" s="450"/>
      <c r="B83" s="445"/>
      <c r="C83" s="445"/>
      <c r="D83" s="444"/>
      <c r="E83" s="444"/>
      <c r="F83" s="444"/>
      <c r="G83" s="444"/>
      <c r="H83" s="444"/>
      <c r="I83" s="444"/>
      <c r="J83" s="444"/>
      <c r="K83" s="444"/>
      <c r="L83" s="444"/>
      <c r="M83" s="444"/>
      <c r="N83" s="444"/>
      <c r="O83" s="444"/>
      <c r="P83" s="444"/>
      <c r="Q83" s="444"/>
      <c r="R83" s="444"/>
      <c r="S83" s="445"/>
      <c r="T83" s="445"/>
    </row>
    <row r="84" spans="1:20" ht="15.75" customHeight="1">
      <c r="A84" s="445"/>
      <c r="B84" s="884"/>
      <c r="C84" s="884"/>
      <c r="D84" s="884"/>
      <c r="E84" s="884"/>
      <c r="F84" s="884"/>
      <c r="G84" s="884"/>
      <c r="H84" s="884"/>
      <c r="I84" s="884"/>
      <c r="J84" s="884"/>
      <c r="K84" s="884"/>
      <c r="L84" s="884"/>
      <c r="M84" s="884"/>
      <c r="N84" s="884"/>
      <c r="O84" s="884"/>
      <c r="P84" s="884"/>
      <c r="Q84" s="444"/>
      <c r="R84" s="444"/>
      <c r="S84" s="445"/>
      <c r="T84" s="445"/>
    </row>
    <row r="85" spans="1:20" ht="16.5">
      <c r="A85" s="447"/>
      <c r="B85" s="447"/>
      <c r="C85" s="447"/>
      <c r="D85" s="447"/>
      <c r="E85" s="447"/>
      <c r="F85" s="447"/>
      <c r="G85" s="447"/>
      <c r="H85" s="447"/>
      <c r="I85" s="447"/>
      <c r="J85" s="447"/>
      <c r="K85" s="447"/>
      <c r="L85" s="447"/>
      <c r="M85" s="447"/>
      <c r="N85" s="447"/>
      <c r="O85" s="447"/>
      <c r="P85" s="447"/>
      <c r="Q85" s="447"/>
      <c r="R85" s="445"/>
      <c r="S85" s="445"/>
      <c r="T85" s="445"/>
    </row>
    <row r="86" spans="1:20" ht="16.5">
      <c r="A86" s="445"/>
      <c r="B86" s="843" t="str">
        <f>'Thong tin'!B5</f>
        <v>Trần Quốc Bảo</v>
      </c>
      <c r="C86" s="843"/>
      <c r="D86" s="843"/>
      <c r="E86" s="843"/>
      <c r="F86" s="445"/>
      <c r="G86" s="445"/>
      <c r="H86" s="445"/>
      <c r="I86" s="445"/>
      <c r="J86" s="445"/>
      <c r="K86" s="445"/>
      <c r="L86" s="445"/>
      <c r="M86" s="445"/>
      <c r="N86" s="445"/>
      <c r="O86" s="843" t="str">
        <f>'Thong tin'!B6</f>
        <v>Trần Nam</v>
      </c>
      <c r="P86" s="843"/>
      <c r="Q86" s="843"/>
      <c r="R86" s="843"/>
      <c r="S86" s="843"/>
      <c r="T86" s="843"/>
    </row>
    <row r="87" spans="2:20" ht="18.75">
      <c r="B87" s="882"/>
      <c r="C87" s="882"/>
      <c r="D87" s="882"/>
      <c r="E87" s="882"/>
      <c r="F87" s="384"/>
      <c r="G87" s="384"/>
      <c r="H87" s="384"/>
      <c r="I87" s="384"/>
      <c r="J87" s="384"/>
      <c r="K87" s="384"/>
      <c r="L87" s="384"/>
      <c r="M87" s="384"/>
      <c r="N87" s="384"/>
      <c r="O87" s="384"/>
      <c r="P87" s="882"/>
      <c r="Q87" s="882"/>
      <c r="R87" s="882"/>
      <c r="S87" s="882"/>
      <c r="T87" s="883"/>
    </row>
  </sheetData>
  <sheetProtection/>
  <mergeCells count="39">
    <mergeCell ref="B87:E87"/>
    <mergeCell ref="P87:T87"/>
    <mergeCell ref="B86:E86"/>
    <mergeCell ref="B84:P84"/>
    <mergeCell ref="O86:T86"/>
    <mergeCell ref="A3:D3"/>
    <mergeCell ref="A78:E78"/>
    <mergeCell ref="Q82:S82"/>
    <mergeCell ref="B82:D82"/>
    <mergeCell ref="A11:B11"/>
    <mergeCell ref="A6:B9"/>
    <mergeCell ref="C6:E6"/>
    <mergeCell ref="C7:C9"/>
    <mergeCell ref="B79:E79"/>
    <mergeCell ref="A10:B10"/>
    <mergeCell ref="A2:D2"/>
    <mergeCell ref="Q2:T2"/>
    <mergeCell ref="Q4:T4"/>
    <mergeCell ref="O80:T80"/>
    <mergeCell ref="B80:D80"/>
    <mergeCell ref="O79:T79"/>
    <mergeCell ref="T6:T9"/>
    <mergeCell ref="I7:Q7"/>
    <mergeCell ref="O78:T78"/>
    <mergeCell ref="S6:S9"/>
    <mergeCell ref="E1:P1"/>
    <mergeCell ref="E2:P2"/>
    <mergeCell ref="E3:P3"/>
    <mergeCell ref="F6:F9"/>
    <mergeCell ref="G6:G9"/>
    <mergeCell ref="H6:R6"/>
    <mergeCell ref="Q5:T5"/>
    <mergeCell ref="D7:E7"/>
    <mergeCell ref="D8:D9"/>
    <mergeCell ref="E8:E9"/>
    <mergeCell ref="R7:R9"/>
    <mergeCell ref="I8:I9"/>
    <mergeCell ref="J8:Q8"/>
    <mergeCell ref="H7:H9"/>
  </mergeCells>
  <printOptions/>
  <pageMargins left="0"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596" t="s">
        <v>29</v>
      </c>
      <c r="B1" s="596"/>
      <c r="C1" s="596"/>
      <c r="D1" s="596"/>
      <c r="E1" s="595" t="s">
        <v>367</v>
      </c>
      <c r="F1" s="595"/>
      <c r="G1" s="595"/>
      <c r="H1" s="595"/>
      <c r="I1" s="595"/>
      <c r="J1" s="595"/>
      <c r="K1" s="595"/>
      <c r="L1" s="31" t="s">
        <v>343</v>
      </c>
      <c r="M1" s="31"/>
      <c r="N1" s="31"/>
      <c r="O1" s="32"/>
      <c r="P1" s="32"/>
    </row>
    <row r="2" spans="1:16" ht="15.75" customHeight="1">
      <c r="A2" s="517" t="s">
        <v>234</v>
      </c>
      <c r="B2" s="517"/>
      <c r="C2" s="517"/>
      <c r="D2" s="517"/>
      <c r="E2" s="595"/>
      <c r="F2" s="595"/>
      <c r="G2" s="595"/>
      <c r="H2" s="595"/>
      <c r="I2" s="595"/>
      <c r="J2" s="595"/>
      <c r="K2" s="595"/>
      <c r="L2" s="590" t="s">
        <v>246</v>
      </c>
      <c r="M2" s="590"/>
      <c r="N2" s="590"/>
      <c r="O2" s="35"/>
      <c r="P2" s="32"/>
    </row>
    <row r="3" spans="1:16" ht="18" customHeight="1">
      <c r="A3" s="517" t="s">
        <v>235</v>
      </c>
      <c r="B3" s="517"/>
      <c r="C3" s="517"/>
      <c r="D3" s="517"/>
      <c r="E3" s="518" t="s">
        <v>363</v>
      </c>
      <c r="F3" s="518"/>
      <c r="G3" s="518"/>
      <c r="H3" s="518"/>
      <c r="I3" s="518"/>
      <c r="J3" s="518"/>
      <c r="K3" s="36"/>
      <c r="L3" s="591" t="s">
        <v>362</v>
      </c>
      <c r="M3" s="591"/>
      <c r="N3" s="591"/>
      <c r="O3" s="32"/>
      <c r="P3" s="32"/>
    </row>
    <row r="4" spans="1:16" ht="21" customHeight="1">
      <c r="A4" s="594" t="s">
        <v>249</v>
      </c>
      <c r="B4" s="594"/>
      <c r="C4" s="594"/>
      <c r="D4" s="594"/>
      <c r="E4" s="39"/>
      <c r="F4" s="40"/>
      <c r="G4" s="41"/>
      <c r="H4" s="41"/>
      <c r="I4" s="41"/>
      <c r="J4" s="41"/>
      <c r="K4" s="32"/>
      <c r="L4" s="590" t="s">
        <v>241</v>
      </c>
      <c r="M4" s="590"/>
      <c r="N4" s="590"/>
      <c r="O4" s="35"/>
      <c r="P4" s="32"/>
    </row>
    <row r="5" spans="1:16" ht="18" customHeight="1">
      <c r="A5" s="41"/>
      <c r="B5" s="32"/>
      <c r="C5" s="42"/>
      <c r="D5" s="592"/>
      <c r="E5" s="592"/>
      <c r="F5" s="592"/>
      <c r="G5" s="592"/>
      <c r="H5" s="592"/>
      <c r="I5" s="592"/>
      <c r="J5" s="592"/>
      <c r="K5" s="592"/>
      <c r="L5" s="43" t="s">
        <v>250</v>
      </c>
      <c r="M5" s="43"/>
      <c r="N5" s="43"/>
      <c r="O5" s="32"/>
      <c r="P5" s="32"/>
    </row>
    <row r="6" spans="1:18" ht="33" customHeight="1">
      <c r="A6" s="600" t="s">
        <v>55</v>
      </c>
      <c r="B6" s="601"/>
      <c r="C6" s="593" t="s">
        <v>251</v>
      </c>
      <c r="D6" s="593"/>
      <c r="E6" s="593"/>
      <c r="F6" s="593"/>
      <c r="G6" s="554" t="s">
        <v>7</v>
      </c>
      <c r="H6" s="555"/>
      <c r="I6" s="555"/>
      <c r="J6" s="555"/>
      <c r="K6" s="555"/>
      <c r="L6" s="555"/>
      <c r="M6" s="555"/>
      <c r="N6" s="556"/>
      <c r="O6" s="549" t="s">
        <v>252</v>
      </c>
      <c r="P6" s="550"/>
      <c r="Q6" s="550"/>
      <c r="R6" s="551"/>
    </row>
    <row r="7" spans="1:18" ht="29.25" customHeight="1">
      <c r="A7" s="602"/>
      <c r="B7" s="603"/>
      <c r="C7" s="593"/>
      <c r="D7" s="593"/>
      <c r="E7" s="593"/>
      <c r="F7" s="593"/>
      <c r="G7" s="554" t="s">
        <v>253</v>
      </c>
      <c r="H7" s="555"/>
      <c r="I7" s="555"/>
      <c r="J7" s="556"/>
      <c r="K7" s="554" t="s">
        <v>90</v>
      </c>
      <c r="L7" s="555"/>
      <c r="M7" s="555"/>
      <c r="N7" s="556"/>
      <c r="O7" s="45" t="s">
        <v>254</v>
      </c>
      <c r="P7" s="45" t="s">
        <v>255</v>
      </c>
      <c r="Q7" s="544" t="s">
        <v>256</v>
      </c>
      <c r="R7" s="544" t="s">
        <v>257</v>
      </c>
    </row>
    <row r="8" spans="1:18" ht="26.25" customHeight="1">
      <c r="A8" s="602"/>
      <c r="B8" s="603"/>
      <c r="C8" s="557" t="s">
        <v>87</v>
      </c>
      <c r="D8" s="599"/>
      <c r="E8" s="557" t="s">
        <v>86</v>
      </c>
      <c r="F8" s="599"/>
      <c r="G8" s="557" t="s">
        <v>88</v>
      </c>
      <c r="H8" s="552"/>
      <c r="I8" s="557" t="s">
        <v>89</v>
      </c>
      <c r="J8" s="552"/>
      <c r="K8" s="557" t="s">
        <v>91</v>
      </c>
      <c r="L8" s="552"/>
      <c r="M8" s="557" t="s">
        <v>92</v>
      </c>
      <c r="N8" s="552"/>
      <c r="O8" s="546" t="s">
        <v>258</v>
      </c>
      <c r="P8" s="547" t="s">
        <v>259</v>
      </c>
      <c r="Q8" s="544"/>
      <c r="R8" s="544"/>
    </row>
    <row r="9" spans="1:18" ht="30.75" customHeight="1">
      <c r="A9" s="602"/>
      <c r="B9" s="603"/>
      <c r="C9" s="46" t="s">
        <v>3</v>
      </c>
      <c r="D9" s="44" t="s">
        <v>9</v>
      </c>
      <c r="E9" s="44" t="s">
        <v>3</v>
      </c>
      <c r="F9" s="44" t="s">
        <v>9</v>
      </c>
      <c r="G9" s="47" t="s">
        <v>3</v>
      </c>
      <c r="H9" s="47" t="s">
        <v>9</v>
      </c>
      <c r="I9" s="47" t="s">
        <v>3</v>
      </c>
      <c r="J9" s="47" t="s">
        <v>9</v>
      </c>
      <c r="K9" s="47" t="s">
        <v>3</v>
      </c>
      <c r="L9" s="47" t="s">
        <v>9</v>
      </c>
      <c r="M9" s="47" t="s">
        <v>3</v>
      </c>
      <c r="N9" s="47" t="s">
        <v>9</v>
      </c>
      <c r="O9" s="546"/>
      <c r="P9" s="548"/>
      <c r="Q9" s="545"/>
      <c r="R9" s="545"/>
    </row>
    <row r="10" spans="1:18" s="52" customFormat="1" ht="18" customHeight="1">
      <c r="A10" s="586" t="s">
        <v>6</v>
      </c>
      <c r="B10" s="586"/>
      <c r="C10" s="48">
        <v>1</v>
      </c>
      <c r="D10" s="48">
        <v>2</v>
      </c>
      <c r="E10" s="48">
        <v>3</v>
      </c>
      <c r="F10" s="48">
        <v>4</v>
      </c>
      <c r="G10" s="48">
        <v>5</v>
      </c>
      <c r="H10" s="48">
        <v>6</v>
      </c>
      <c r="I10" s="48">
        <v>7</v>
      </c>
      <c r="J10" s="48">
        <v>8</v>
      </c>
      <c r="K10" s="48">
        <v>9</v>
      </c>
      <c r="L10" s="48">
        <v>10</v>
      </c>
      <c r="M10" s="48">
        <v>11</v>
      </c>
      <c r="N10" s="48">
        <v>12</v>
      </c>
      <c r="O10" s="49" t="s">
        <v>84</v>
      </c>
      <c r="P10" s="49" t="s">
        <v>85</v>
      </c>
      <c r="Q10" s="50"/>
      <c r="R10" s="51"/>
    </row>
    <row r="11" spans="1:18" s="52" customFormat="1" ht="18" customHeight="1" hidden="1">
      <c r="A11" s="588" t="s">
        <v>260</v>
      </c>
      <c r="B11" s="589"/>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606" t="s">
        <v>364</v>
      </c>
      <c r="B12" s="607"/>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04" t="s">
        <v>31</v>
      </c>
      <c r="B13" s="605"/>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261</v>
      </c>
    </row>
    <row r="14" spans="1:37" s="52" customFormat="1" ht="18" customHeight="1">
      <c r="A14" s="59" t="s">
        <v>0</v>
      </c>
      <c r="B14" s="60" t="s">
        <v>78</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262</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263</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264</v>
      </c>
    </row>
    <row r="18" spans="1:18" s="70" customFormat="1" ht="18" customHeight="1">
      <c r="A18" s="66" t="s">
        <v>47</v>
      </c>
      <c r="B18" s="67" t="s">
        <v>265</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56</v>
      </c>
      <c r="B19" s="67" t="s">
        <v>266</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57</v>
      </c>
      <c r="B20" s="71" t="s">
        <v>267</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58</v>
      </c>
      <c r="B21" s="67" t="s">
        <v>268</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269</v>
      </c>
      <c r="AK21" s="52" t="s">
        <v>270</v>
      </c>
      <c r="AL21" s="52" t="s">
        <v>271</v>
      </c>
      <c r="AM21" s="63" t="s">
        <v>272</v>
      </c>
    </row>
    <row r="22" spans="1:39" s="52" customFormat="1" ht="18" customHeight="1">
      <c r="A22" s="66" t="s">
        <v>59</v>
      </c>
      <c r="B22" s="67" t="s">
        <v>273</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274</v>
      </c>
    </row>
    <row r="23" spans="1:18" s="52" customFormat="1" ht="18" customHeight="1">
      <c r="A23" s="66" t="s">
        <v>60</v>
      </c>
      <c r="B23" s="67" t="s">
        <v>275</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61</v>
      </c>
      <c r="B24" s="67" t="s">
        <v>276</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269</v>
      </c>
    </row>
    <row r="25" spans="1:36" s="52" customFormat="1" ht="18" customHeight="1">
      <c r="A25" s="66" t="s">
        <v>81</v>
      </c>
      <c r="B25" s="67" t="s">
        <v>277</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278</v>
      </c>
    </row>
    <row r="26" spans="1:44" s="52" customFormat="1" ht="18" customHeight="1">
      <c r="A26" s="66" t="s">
        <v>82</v>
      </c>
      <c r="B26" s="67" t="s">
        <v>279</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587" t="s">
        <v>365</v>
      </c>
      <c r="C28" s="587"/>
      <c r="D28" s="587"/>
      <c r="E28" s="587"/>
      <c r="F28" s="75"/>
      <c r="G28" s="76"/>
      <c r="H28" s="76"/>
      <c r="I28" s="76"/>
      <c r="J28" s="587" t="s">
        <v>366</v>
      </c>
      <c r="K28" s="587"/>
      <c r="L28" s="587"/>
      <c r="M28" s="587"/>
      <c r="N28" s="587"/>
      <c r="O28" s="77"/>
      <c r="P28" s="77"/>
      <c r="AG28" s="78" t="s">
        <v>281</v>
      </c>
      <c r="AI28" s="79">
        <f>82/88</f>
        <v>0.9318181818181818</v>
      </c>
    </row>
    <row r="29" spans="1:16" s="85" customFormat="1" ht="19.5" customHeight="1">
      <c r="A29" s="80"/>
      <c r="B29" s="558" t="s">
        <v>35</v>
      </c>
      <c r="C29" s="558"/>
      <c r="D29" s="558"/>
      <c r="E29" s="558"/>
      <c r="F29" s="82"/>
      <c r="G29" s="83"/>
      <c r="H29" s="83"/>
      <c r="I29" s="83"/>
      <c r="J29" s="558" t="s">
        <v>282</v>
      </c>
      <c r="K29" s="558"/>
      <c r="L29" s="558"/>
      <c r="M29" s="558"/>
      <c r="N29" s="558"/>
      <c r="O29" s="84"/>
      <c r="P29" s="84"/>
    </row>
    <row r="30" spans="1:16" s="85" customFormat="1" ht="19.5" customHeight="1">
      <c r="A30" s="80"/>
      <c r="B30" s="497"/>
      <c r="C30" s="497"/>
      <c r="D30" s="497"/>
      <c r="E30" s="82"/>
      <c r="F30" s="82"/>
      <c r="G30" s="83"/>
      <c r="H30" s="83"/>
      <c r="I30" s="83"/>
      <c r="J30" s="498"/>
      <c r="K30" s="498"/>
      <c r="L30" s="498"/>
      <c r="M30" s="498"/>
      <c r="N30" s="498"/>
      <c r="O30" s="84"/>
      <c r="P30" s="84"/>
    </row>
    <row r="31" spans="1:16" s="85" customFormat="1" ht="8.25" customHeight="1">
      <c r="A31" s="80"/>
      <c r="B31" s="86"/>
      <c r="C31" s="86" t="s">
        <v>83</v>
      </c>
      <c r="D31" s="86"/>
      <c r="E31" s="87"/>
      <c r="F31" s="87"/>
      <c r="G31" s="88"/>
      <c r="H31" s="88"/>
      <c r="I31" s="88"/>
      <c r="J31" s="86"/>
      <c r="K31" s="86"/>
      <c r="L31" s="86"/>
      <c r="M31" s="86"/>
      <c r="N31" s="86"/>
      <c r="O31" s="84"/>
      <c r="P31" s="84"/>
    </row>
    <row r="32" spans="1:16" s="85" customFormat="1" ht="9" customHeight="1">
      <c r="A32" s="80"/>
      <c r="B32" s="553" t="s">
        <v>283</v>
      </c>
      <c r="C32" s="553"/>
      <c r="D32" s="553"/>
      <c r="E32" s="553"/>
      <c r="F32" s="87"/>
      <c r="G32" s="88"/>
      <c r="H32" s="88"/>
      <c r="I32" s="88"/>
      <c r="J32" s="559" t="s">
        <v>283</v>
      </c>
      <c r="K32" s="559"/>
      <c r="L32" s="559"/>
      <c r="M32" s="559"/>
      <c r="N32" s="559"/>
      <c r="O32" s="84"/>
      <c r="P32" s="84"/>
    </row>
    <row r="33" spans="1:16" s="85" customFormat="1" ht="19.5" customHeight="1">
      <c r="A33" s="80"/>
      <c r="B33" s="558" t="s">
        <v>284</v>
      </c>
      <c r="C33" s="558"/>
      <c r="D33" s="558"/>
      <c r="E33" s="558"/>
      <c r="F33" s="82"/>
      <c r="G33" s="83"/>
      <c r="H33" s="83"/>
      <c r="I33" s="83"/>
      <c r="J33" s="81"/>
      <c r="K33" s="558" t="s">
        <v>284</v>
      </c>
      <c r="L33" s="558"/>
      <c r="M33" s="558"/>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597" t="s">
        <v>237</v>
      </c>
      <c r="C36" s="597"/>
      <c r="D36" s="597"/>
      <c r="E36" s="597"/>
      <c r="F36" s="91"/>
      <c r="G36" s="91"/>
      <c r="H36" s="91"/>
      <c r="I36" s="91"/>
      <c r="J36" s="598" t="s">
        <v>238</v>
      </c>
      <c r="K36" s="598"/>
      <c r="L36" s="598"/>
      <c r="M36" s="598"/>
      <c r="N36" s="598"/>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G7:J7"/>
    <mergeCell ref="K8:L8"/>
    <mergeCell ref="O6:R6"/>
    <mergeCell ref="R7:R9"/>
    <mergeCell ref="Q7:Q9"/>
    <mergeCell ref="O8:O9"/>
    <mergeCell ref="P8:P9"/>
    <mergeCell ref="G6:N6"/>
    <mergeCell ref="B33:E33"/>
    <mergeCell ref="K33:M33"/>
    <mergeCell ref="J32:N32"/>
    <mergeCell ref="B32:E32"/>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08" t="s">
        <v>26</v>
      </c>
      <c r="B1" s="608"/>
      <c r="C1" s="98"/>
      <c r="D1" s="615" t="s">
        <v>344</v>
      </c>
      <c r="E1" s="615"/>
      <c r="F1" s="615"/>
      <c r="G1" s="615"/>
      <c r="H1" s="615"/>
      <c r="I1" s="615"/>
      <c r="J1" s="615"/>
      <c r="K1" s="615"/>
      <c r="L1" s="615"/>
      <c r="M1" s="633" t="s">
        <v>285</v>
      </c>
      <c r="N1" s="634"/>
      <c r="O1" s="634"/>
      <c r="P1" s="634"/>
    </row>
    <row r="2" spans="1:16" s="42" customFormat="1" ht="34.5" customHeight="1">
      <c r="A2" s="614" t="s">
        <v>286</v>
      </c>
      <c r="B2" s="614"/>
      <c r="C2" s="614"/>
      <c r="D2" s="615"/>
      <c r="E2" s="615"/>
      <c r="F2" s="615"/>
      <c r="G2" s="615"/>
      <c r="H2" s="615"/>
      <c r="I2" s="615"/>
      <c r="J2" s="615"/>
      <c r="K2" s="615"/>
      <c r="L2" s="615"/>
      <c r="M2" s="635" t="s">
        <v>345</v>
      </c>
      <c r="N2" s="636"/>
      <c r="O2" s="636"/>
      <c r="P2" s="636"/>
    </row>
    <row r="3" spans="1:16" s="42" customFormat="1" ht="19.5" customHeight="1">
      <c r="A3" s="613" t="s">
        <v>287</v>
      </c>
      <c r="B3" s="613"/>
      <c r="C3" s="613"/>
      <c r="D3" s="615"/>
      <c r="E3" s="615"/>
      <c r="F3" s="615"/>
      <c r="G3" s="615"/>
      <c r="H3" s="615"/>
      <c r="I3" s="615"/>
      <c r="J3" s="615"/>
      <c r="K3" s="615"/>
      <c r="L3" s="615"/>
      <c r="M3" s="635" t="s">
        <v>288</v>
      </c>
      <c r="N3" s="636"/>
      <c r="O3" s="636"/>
      <c r="P3" s="636"/>
    </row>
    <row r="4" spans="1:16" s="103" customFormat="1" ht="18.75" customHeight="1">
      <c r="A4" s="99"/>
      <c r="B4" s="99"/>
      <c r="C4" s="100"/>
      <c r="D4" s="592"/>
      <c r="E4" s="592"/>
      <c r="F4" s="592"/>
      <c r="G4" s="592"/>
      <c r="H4" s="592"/>
      <c r="I4" s="592"/>
      <c r="J4" s="592"/>
      <c r="K4" s="592"/>
      <c r="L4" s="592"/>
      <c r="M4" s="101" t="s">
        <v>289</v>
      </c>
      <c r="N4" s="102"/>
      <c r="O4" s="102"/>
      <c r="P4" s="102"/>
    </row>
    <row r="5" spans="1:16" ht="49.5" customHeight="1">
      <c r="A5" s="622" t="s">
        <v>55</v>
      </c>
      <c r="B5" s="623"/>
      <c r="C5" s="610" t="s">
        <v>80</v>
      </c>
      <c r="D5" s="611"/>
      <c r="E5" s="611"/>
      <c r="F5" s="611"/>
      <c r="G5" s="611"/>
      <c r="H5" s="611"/>
      <c r="I5" s="611"/>
      <c r="J5" s="611"/>
      <c r="K5" s="609" t="s">
        <v>79</v>
      </c>
      <c r="L5" s="609"/>
      <c r="M5" s="609"/>
      <c r="N5" s="609"/>
      <c r="O5" s="609"/>
      <c r="P5" s="609"/>
    </row>
    <row r="6" spans="1:16" ht="20.25" customHeight="1">
      <c r="A6" s="624"/>
      <c r="B6" s="625"/>
      <c r="C6" s="610" t="s">
        <v>3</v>
      </c>
      <c r="D6" s="611"/>
      <c r="E6" s="611"/>
      <c r="F6" s="612"/>
      <c r="G6" s="609" t="s">
        <v>9</v>
      </c>
      <c r="H6" s="609"/>
      <c r="I6" s="609"/>
      <c r="J6" s="609"/>
      <c r="K6" s="637" t="s">
        <v>3</v>
      </c>
      <c r="L6" s="637"/>
      <c r="M6" s="637"/>
      <c r="N6" s="630" t="s">
        <v>9</v>
      </c>
      <c r="O6" s="630"/>
      <c r="P6" s="630"/>
    </row>
    <row r="7" spans="1:16" ht="52.5" customHeight="1">
      <c r="A7" s="624"/>
      <c r="B7" s="625"/>
      <c r="C7" s="628" t="s">
        <v>290</v>
      </c>
      <c r="D7" s="611" t="s">
        <v>76</v>
      </c>
      <c r="E7" s="611"/>
      <c r="F7" s="612"/>
      <c r="G7" s="609" t="s">
        <v>291</v>
      </c>
      <c r="H7" s="609" t="s">
        <v>76</v>
      </c>
      <c r="I7" s="609"/>
      <c r="J7" s="609"/>
      <c r="K7" s="609" t="s">
        <v>32</v>
      </c>
      <c r="L7" s="609" t="s">
        <v>77</v>
      </c>
      <c r="M7" s="609"/>
      <c r="N7" s="609" t="s">
        <v>62</v>
      </c>
      <c r="O7" s="609" t="s">
        <v>77</v>
      </c>
      <c r="P7" s="609"/>
    </row>
    <row r="8" spans="1:16" ht="15.75" customHeight="1">
      <c r="A8" s="624"/>
      <c r="B8" s="625"/>
      <c r="C8" s="628"/>
      <c r="D8" s="609" t="s">
        <v>36</v>
      </c>
      <c r="E8" s="609" t="s">
        <v>37</v>
      </c>
      <c r="F8" s="609" t="s">
        <v>40</v>
      </c>
      <c r="G8" s="609"/>
      <c r="H8" s="609" t="s">
        <v>36</v>
      </c>
      <c r="I8" s="609" t="s">
        <v>37</v>
      </c>
      <c r="J8" s="609" t="s">
        <v>40</v>
      </c>
      <c r="K8" s="609"/>
      <c r="L8" s="609" t="s">
        <v>14</v>
      </c>
      <c r="M8" s="609" t="s">
        <v>13</v>
      </c>
      <c r="N8" s="609"/>
      <c r="O8" s="609" t="s">
        <v>14</v>
      </c>
      <c r="P8" s="609" t="s">
        <v>13</v>
      </c>
    </row>
    <row r="9" spans="1:16" ht="44.25" customHeight="1">
      <c r="A9" s="626"/>
      <c r="B9" s="627"/>
      <c r="C9" s="629"/>
      <c r="D9" s="609"/>
      <c r="E9" s="609"/>
      <c r="F9" s="609"/>
      <c r="G9" s="609"/>
      <c r="H9" s="609"/>
      <c r="I9" s="609"/>
      <c r="J9" s="609"/>
      <c r="K9" s="609"/>
      <c r="L9" s="609"/>
      <c r="M9" s="609"/>
      <c r="N9" s="609"/>
      <c r="O9" s="609"/>
      <c r="P9" s="609"/>
    </row>
    <row r="10" spans="1:16" ht="15" customHeight="1">
      <c r="A10" s="620" t="s">
        <v>6</v>
      </c>
      <c r="B10" s="621"/>
      <c r="C10" s="105">
        <v>1</v>
      </c>
      <c r="D10" s="105" t="s">
        <v>44</v>
      </c>
      <c r="E10" s="105" t="s">
        <v>47</v>
      </c>
      <c r="F10" s="105" t="s">
        <v>56</v>
      </c>
      <c r="G10" s="105" t="s">
        <v>57</v>
      </c>
      <c r="H10" s="105" t="s">
        <v>58</v>
      </c>
      <c r="I10" s="105" t="s">
        <v>59</v>
      </c>
      <c r="J10" s="105" t="s">
        <v>60</v>
      </c>
      <c r="K10" s="105" t="s">
        <v>61</v>
      </c>
      <c r="L10" s="105" t="s">
        <v>81</v>
      </c>
      <c r="M10" s="105" t="s">
        <v>82</v>
      </c>
      <c r="N10" s="105" t="s">
        <v>83</v>
      </c>
      <c r="O10" s="105" t="s">
        <v>84</v>
      </c>
      <c r="P10" s="105" t="s">
        <v>85</v>
      </c>
    </row>
    <row r="11" spans="1:16" ht="15" customHeight="1">
      <c r="A11" s="631" t="s">
        <v>292</v>
      </c>
      <c r="B11" s="632"/>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16" t="s">
        <v>293</v>
      </c>
      <c r="B12" s="617"/>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18" t="s">
        <v>33</v>
      </c>
      <c r="B13" s="619"/>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261</v>
      </c>
    </row>
    <row r="14" spans="1:37" ht="15" customHeight="1">
      <c r="A14" s="109" t="s">
        <v>0</v>
      </c>
      <c r="B14" s="110" t="s">
        <v>78</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262</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294</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264</v>
      </c>
    </row>
    <row r="18" spans="1:16" s="42" customFormat="1" ht="15" customHeight="1">
      <c r="A18" s="116" t="s">
        <v>47</v>
      </c>
      <c r="B18" s="117" t="s">
        <v>265</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56</v>
      </c>
      <c r="B19" s="117" t="s">
        <v>266</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57</v>
      </c>
      <c r="B20" s="117" t="s">
        <v>267</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58</v>
      </c>
      <c r="B21" s="117" t="s">
        <v>268</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269</v>
      </c>
      <c r="AK21" s="42" t="s">
        <v>270</v>
      </c>
      <c r="AL21" s="42" t="s">
        <v>271</v>
      </c>
      <c r="AM21" s="113" t="s">
        <v>272</v>
      </c>
    </row>
    <row r="22" spans="1:39" s="42" customFormat="1" ht="15" customHeight="1">
      <c r="A22" s="116" t="s">
        <v>59</v>
      </c>
      <c r="B22" s="117" t="s">
        <v>273</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274</v>
      </c>
    </row>
    <row r="23" spans="1:16" s="42" customFormat="1" ht="15" customHeight="1">
      <c r="A23" s="116" t="s">
        <v>60</v>
      </c>
      <c r="B23" s="117" t="s">
        <v>275</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61</v>
      </c>
      <c r="B24" s="117" t="s">
        <v>276</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269</v>
      </c>
    </row>
    <row r="25" spans="1:36" s="42" customFormat="1" ht="15" customHeight="1">
      <c r="A25" s="116" t="s">
        <v>81</v>
      </c>
      <c r="B25" s="117" t="s">
        <v>277</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278</v>
      </c>
    </row>
    <row r="26" spans="1:44" s="42" customFormat="1" ht="15" customHeight="1">
      <c r="A26" s="116" t="s">
        <v>82</v>
      </c>
      <c r="B26" s="117" t="s">
        <v>279</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43" t="s">
        <v>346</v>
      </c>
      <c r="C28" s="644"/>
      <c r="D28" s="644"/>
      <c r="E28" s="644"/>
      <c r="F28" s="123"/>
      <c r="G28" s="123"/>
      <c r="H28" s="123"/>
      <c r="I28" s="123"/>
      <c r="J28" s="123"/>
      <c r="K28" s="638" t="s">
        <v>347</v>
      </c>
      <c r="L28" s="638"/>
      <c r="M28" s="638"/>
      <c r="N28" s="638"/>
      <c r="O28" s="638"/>
      <c r="P28" s="638"/>
      <c r="AG28" s="73" t="s">
        <v>281</v>
      </c>
      <c r="AI28" s="113">
        <f>82/88</f>
        <v>0.9318181818181818</v>
      </c>
    </row>
    <row r="29" spans="2:16" ht="16.5">
      <c r="B29" s="644"/>
      <c r="C29" s="644"/>
      <c r="D29" s="644"/>
      <c r="E29" s="644"/>
      <c r="F29" s="123"/>
      <c r="G29" s="123"/>
      <c r="H29" s="123"/>
      <c r="I29" s="123"/>
      <c r="J29" s="123"/>
      <c r="K29" s="638"/>
      <c r="L29" s="638"/>
      <c r="M29" s="638"/>
      <c r="N29" s="638"/>
      <c r="O29" s="638"/>
      <c r="P29" s="638"/>
    </row>
    <row r="30" spans="2:16" ht="21" customHeight="1">
      <c r="B30" s="644"/>
      <c r="C30" s="644"/>
      <c r="D30" s="644"/>
      <c r="E30" s="644"/>
      <c r="F30" s="123"/>
      <c r="G30" s="123"/>
      <c r="H30" s="123"/>
      <c r="I30" s="123"/>
      <c r="J30" s="123"/>
      <c r="K30" s="638"/>
      <c r="L30" s="638"/>
      <c r="M30" s="638"/>
      <c r="N30" s="638"/>
      <c r="O30" s="638"/>
      <c r="P30" s="638"/>
    </row>
    <row r="32" spans="2:16" ht="16.5" customHeight="1">
      <c r="B32" s="646" t="s">
        <v>284</v>
      </c>
      <c r="C32" s="646"/>
      <c r="D32" s="646"/>
      <c r="E32" s="124"/>
      <c r="F32" s="124"/>
      <c r="G32" s="124"/>
      <c r="H32" s="124"/>
      <c r="I32" s="124"/>
      <c r="J32" s="124"/>
      <c r="K32" s="645" t="s">
        <v>348</v>
      </c>
      <c r="L32" s="645"/>
      <c r="M32" s="645"/>
      <c r="N32" s="645"/>
      <c r="O32" s="645"/>
      <c r="P32" s="645"/>
    </row>
    <row r="33" ht="12.75" customHeight="1"/>
    <row r="34" spans="2:5" ht="15.75">
      <c r="B34" s="125"/>
      <c r="C34" s="125"/>
      <c r="D34" s="125"/>
      <c r="E34" s="125"/>
    </row>
    <row r="35" ht="15.75" hidden="1"/>
    <row r="36" spans="2:16" ht="15.75">
      <c r="B36" s="641" t="s">
        <v>237</v>
      </c>
      <c r="C36" s="641"/>
      <c r="D36" s="641"/>
      <c r="E36" s="641"/>
      <c r="F36" s="126"/>
      <c r="G36" s="126"/>
      <c r="H36" s="126"/>
      <c r="I36" s="126"/>
      <c r="K36" s="642" t="s">
        <v>238</v>
      </c>
      <c r="L36" s="642"/>
      <c r="M36" s="642"/>
      <c r="N36" s="642"/>
      <c r="O36" s="642"/>
      <c r="P36" s="642"/>
    </row>
    <row r="39" ht="15.75">
      <c r="A39" s="128" t="s">
        <v>41</v>
      </c>
    </row>
    <row r="40" spans="1:6" ht="15.75">
      <c r="A40" s="129"/>
      <c r="B40" s="130" t="s">
        <v>48</v>
      </c>
      <c r="C40" s="130"/>
      <c r="D40" s="130"/>
      <c r="E40" s="130"/>
      <c r="F40" s="130"/>
    </row>
    <row r="41" spans="1:14" ht="15.75" customHeight="1">
      <c r="A41" s="131" t="s">
        <v>25</v>
      </c>
      <c r="B41" s="640" t="s">
        <v>51</v>
      </c>
      <c r="C41" s="640"/>
      <c r="D41" s="640"/>
      <c r="E41" s="640"/>
      <c r="F41" s="640"/>
      <c r="G41" s="131"/>
      <c r="H41" s="131"/>
      <c r="I41" s="131"/>
      <c r="J41" s="131"/>
      <c r="K41" s="131"/>
      <c r="L41" s="131"/>
      <c r="M41" s="131"/>
      <c r="N41" s="131"/>
    </row>
    <row r="42" spans="1:14" ht="15" customHeight="1">
      <c r="A42" s="131"/>
      <c r="B42" s="639" t="s">
        <v>52</v>
      </c>
      <c r="C42" s="639"/>
      <c r="D42" s="639"/>
      <c r="E42" s="639"/>
      <c r="F42" s="639"/>
      <c r="G42" s="639"/>
      <c r="H42" s="132"/>
      <c r="I42" s="132"/>
      <c r="J42" s="132"/>
      <c r="K42" s="131"/>
      <c r="L42" s="131"/>
      <c r="M42" s="131"/>
      <c r="N42" s="131"/>
    </row>
  </sheetData>
  <sheetProtection/>
  <mergeCells count="45">
    <mergeCell ref="D4:L4"/>
    <mergeCell ref="D7:F7"/>
    <mergeCell ref="K28:P30"/>
    <mergeCell ref="B42:G42"/>
    <mergeCell ref="B41:F41"/>
    <mergeCell ref="B36:E36"/>
    <mergeCell ref="K36:P36"/>
    <mergeCell ref="B28:E30"/>
    <mergeCell ref="K32:P32"/>
    <mergeCell ref="B32:D32"/>
    <mergeCell ref="A11:B11"/>
    <mergeCell ref="P8:P9"/>
    <mergeCell ref="O8:O9"/>
    <mergeCell ref="M1:P1"/>
    <mergeCell ref="M2:P2"/>
    <mergeCell ref="M3:P3"/>
    <mergeCell ref="H8:H9"/>
    <mergeCell ref="L8:L9"/>
    <mergeCell ref="M8:M9"/>
    <mergeCell ref="K6:M6"/>
    <mergeCell ref="K5:P5"/>
    <mergeCell ref="N7:N9"/>
    <mergeCell ref="N6:P6"/>
    <mergeCell ref="O7:P7"/>
    <mergeCell ref="L7:M7"/>
    <mergeCell ref="A12:B12"/>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596" t="s">
        <v>97</v>
      </c>
      <c r="B1" s="596"/>
      <c r="C1" s="596"/>
      <c r="D1" s="659" t="s">
        <v>349</v>
      </c>
      <c r="E1" s="659"/>
      <c r="F1" s="659"/>
      <c r="G1" s="659"/>
      <c r="H1" s="659"/>
      <c r="I1" s="659"/>
      <c r="J1" s="649" t="s">
        <v>350</v>
      </c>
      <c r="K1" s="650"/>
      <c r="L1" s="650"/>
    </row>
    <row r="2" spans="1:13" ht="15.75" customHeight="1">
      <c r="A2" s="651" t="s">
        <v>295</v>
      </c>
      <c r="B2" s="651"/>
      <c r="C2" s="651"/>
      <c r="D2" s="659"/>
      <c r="E2" s="659"/>
      <c r="F2" s="659"/>
      <c r="G2" s="659"/>
      <c r="H2" s="659"/>
      <c r="I2" s="659"/>
      <c r="J2" s="650" t="s">
        <v>296</v>
      </c>
      <c r="K2" s="650"/>
      <c r="L2" s="650"/>
      <c r="M2" s="133"/>
    </row>
    <row r="3" spans="1:13" ht="15.75" customHeight="1">
      <c r="A3" s="517" t="s">
        <v>247</v>
      </c>
      <c r="B3" s="517"/>
      <c r="C3" s="517"/>
      <c r="D3" s="659"/>
      <c r="E3" s="659"/>
      <c r="F3" s="659"/>
      <c r="G3" s="659"/>
      <c r="H3" s="659"/>
      <c r="I3" s="659"/>
      <c r="J3" s="649" t="s">
        <v>351</v>
      </c>
      <c r="K3" s="649"/>
      <c r="L3" s="649"/>
      <c r="M3" s="37"/>
    </row>
    <row r="4" spans="1:13" ht="15.75" customHeight="1">
      <c r="A4" s="662" t="s">
        <v>249</v>
      </c>
      <c r="B4" s="662"/>
      <c r="C4" s="662"/>
      <c r="D4" s="661"/>
      <c r="E4" s="661"/>
      <c r="F4" s="661"/>
      <c r="G4" s="661"/>
      <c r="H4" s="661"/>
      <c r="I4" s="661"/>
      <c r="J4" s="650" t="s">
        <v>297</v>
      </c>
      <c r="K4" s="650"/>
      <c r="L4" s="650"/>
      <c r="M4" s="133"/>
    </row>
    <row r="5" spans="1:13" ht="15.75">
      <c r="A5" s="134"/>
      <c r="B5" s="134"/>
      <c r="C5" s="34"/>
      <c r="D5" s="34"/>
      <c r="E5" s="34"/>
      <c r="F5" s="34"/>
      <c r="G5" s="34"/>
      <c r="H5" s="34"/>
      <c r="I5" s="34"/>
      <c r="J5" s="660" t="s">
        <v>8</v>
      </c>
      <c r="K5" s="660"/>
      <c r="L5" s="660"/>
      <c r="M5" s="133"/>
    </row>
    <row r="6" spans="1:14" ht="15.75">
      <c r="A6" s="663" t="s">
        <v>55</v>
      </c>
      <c r="B6" s="664"/>
      <c r="C6" s="609" t="s">
        <v>298</v>
      </c>
      <c r="D6" s="648" t="s">
        <v>299</v>
      </c>
      <c r="E6" s="648"/>
      <c r="F6" s="648"/>
      <c r="G6" s="648"/>
      <c r="H6" s="648"/>
      <c r="I6" s="648"/>
      <c r="J6" s="593" t="s">
        <v>95</v>
      </c>
      <c r="K6" s="593"/>
      <c r="L6" s="593"/>
      <c r="M6" s="652" t="s">
        <v>300</v>
      </c>
      <c r="N6" s="647" t="s">
        <v>301</v>
      </c>
    </row>
    <row r="7" spans="1:14" ht="15.75" customHeight="1">
      <c r="A7" s="665"/>
      <c r="B7" s="666"/>
      <c r="C7" s="609"/>
      <c r="D7" s="648" t="s">
        <v>7</v>
      </c>
      <c r="E7" s="648"/>
      <c r="F7" s="648"/>
      <c r="G7" s="648"/>
      <c r="H7" s="648"/>
      <c r="I7" s="648"/>
      <c r="J7" s="593"/>
      <c r="K7" s="593"/>
      <c r="L7" s="593"/>
      <c r="M7" s="652"/>
      <c r="N7" s="647"/>
    </row>
    <row r="8" spans="1:14" s="73" customFormat="1" ht="31.5" customHeight="1">
      <c r="A8" s="665"/>
      <c r="B8" s="666"/>
      <c r="C8" s="609"/>
      <c r="D8" s="593" t="s">
        <v>93</v>
      </c>
      <c r="E8" s="593" t="s">
        <v>94</v>
      </c>
      <c r="F8" s="593"/>
      <c r="G8" s="593"/>
      <c r="H8" s="593"/>
      <c r="I8" s="593"/>
      <c r="J8" s="593"/>
      <c r="K8" s="593"/>
      <c r="L8" s="593"/>
      <c r="M8" s="652"/>
      <c r="N8" s="647"/>
    </row>
    <row r="9" spans="1:14" s="73" customFormat="1" ht="15.75" customHeight="1">
      <c r="A9" s="665"/>
      <c r="B9" s="666"/>
      <c r="C9" s="609"/>
      <c r="D9" s="593"/>
      <c r="E9" s="593" t="s">
        <v>96</v>
      </c>
      <c r="F9" s="593" t="s">
        <v>7</v>
      </c>
      <c r="G9" s="593"/>
      <c r="H9" s="593"/>
      <c r="I9" s="593"/>
      <c r="J9" s="593" t="s">
        <v>7</v>
      </c>
      <c r="K9" s="593"/>
      <c r="L9" s="593"/>
      <c r="M9" s="652"/>
      <c r="N9" s="647"/>
    </row>
    <row r="10" spans="1:14" s="73" customFormat="1" ht="86.25" customHeight="1">
      <c r="A10" s="667"/>
      <c r="B10" s="668"/>
      <c r="C10" s="609"/>
      <c r="D10" s="593"/>
      <c r="E10" s="593"/>
      <c r="F10" s="104" t="s">
        <v>22</v>
      </c>
      <c r="G10" s="104" t="s">
        <v>24</v>
      </c>
      <c r="H10" s="104" t="s">
        <v>16</v>
      </c>
      <c r="I10" s="104" t="s">
        <v>23</v>
      </c>
      <c r="J10" s="104" t="s">
        <v>15</v>
      </c>
      <c r="K10" s="104" t="s">
        <v>20</v>
      </c>
      <c r="L10" s="104" t="s">
        <v>21</v>
      </c>
      <c r="M10" s="652"/>
      <c r="N10" s="647"/>
    </row>
    <row r="11" spans="1:32" ht="13.5" customHeight="1">
      <c r="A11" s="673" t="s">
        <v>5</v>
      </c>
      <c r="B11" s="674"/>
      <c r="C11" s="135">
        <v>1</v>
      </c>
      <c r="D11" s="135" t="s">
        <v>44</v>
      </c>
      <c r="E11" s="135" t="s">
        <v>47</v>
      </c>
      <c r="F11" s="135" t="s">
        <v>56</v>
      </c>
      <c r="G11" s="135" t="s">
        <v>57</v>
      </c>
      <c r="H11" s="135" t="s">
        <v>58</v>
      </c>
      <c r="I11" s="135" t="s">
        <v>59</v>
      </c>
      <c r="J11" s="135" t="s">
        <v>60</v>
      </c>
      <c r="K11" s="135" t="s">
        <v>61</v>
      </c>
      <c r="L11" s="135" t="s">
        <v>81</v>
      </c>
      <c r="M11" s="136"/>
      <c r="N11" s="137"/>
      <c r="AF11" s="33" t="s">
        <v>261</v>
      </c>
    </row>
    <row r="12" spans="1:14" ht="24" customHeight="1">
      <c r="A12" s="656" t="s">
        <v>292</v>
      </c>
      <c r="B12" s="657"/>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54" t="s">
        <v>248</v>
      </c>
      <c r="B13" s="655"/>
      <c r="C13" s="139">
        <v>59</v>
      </c>
      <c r="D13" s="139">
        <v>43</v>
      </c>
      <c r="E13" s="139">
        <v>0</v>
      </c>
      <c r="F13" s="139">
        <v>5</v>
      </c>
      <c r="G13" s="139">
        <v>2</v>
      </c>
      <c r="H13" s="139">
        <v>7</v>
      </c>
      <c r="I13" s="139">
        <v>2</v>
      </c>
      <c r="J13" s="139">
        <v>10</v>
      </c>
      <c r="K13" s="139">
        <v>44</v>
      </c>
      <c r="L13" s="139">
        <v>5</v>
      </c>
      <c r="M13" s="136"/>
      <c r="N13" s="137"/>
    </row>
    <row r="14" spans="1:37" s="52" customFormat="1" ht="16.5" customHeight="1">
      <c r="A14" s="671" t="s">
        <v>30</v>
      </c>
      <c r="B14" s="672"/>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78</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262</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264</v>
      </c>
    </row>
    <row r="18" spans="1:14" s="148" customFormat="1" ht="16.5" customHeight="1">
      <c r="A18" s="147" t="s">
        <v>44</v>
      </c>
      <c r="B18" s="68" t="s">
        <v>294</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47</v>
      </c>
      <c r="B19" s="68" t="s">
        <v>265</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56</v>
      </c>
      <c r="B20" s="68" t="s">
        <v>266</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57</v>
      </c>
      <c r="B21" s="68" t="s">
        <v>267</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269</v>
      </c>
      <c r="AK21" s="148" t="s">
        <v>270</v>
      </c>
      <c r="AL21" s="148" t="s">
        <v>271</v>
      </c>
      <c r="AM21" s="63" t="s">
        <v>272</v>
      </c>
    </row>
    <row r="22" spans="1:39" s="148" customFormat="1" ht="16.5" customHeight="1">
      <c r="A22" s="147" t="s">
        <v>58</v>
      </c>
      <c r="B22" s="68" t="s">
        <v>268</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274</v>
      </c>
    </row>
    <row r="23" spans="1:14" s="148" customFormat="1" ht="16.5" customHeight="1">
      <c r="A23" s="147" t="s">
        <v>59</v>
      </c>
      <c r="B23" s="68" t="s">
        <v>273</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60</v>
      </c>
      <c r="B24" s="68" t="s">
        <v>275</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269</v>
      </c>
    </row>
    <row r="25" spans="1:36" s="148" customFormat="1" ht="16.5" customHeight="1">
      <c r="A25" s="147" t="s">
        <v>61</v>
      </c>
      <c r="B25" s="68" t="s">
        <v>276</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278</v>
      </c>
    </row>
    <row r="26" spans="1:44" s="70" customFormat="1" ht="16.5" customHeight="1">
      <c r="A26" s="151" t="s">
        <v>81</v>
      </c>
      <c r="B26" s="68" t="s">
        <v>277</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82</v>
      </c>
      <c r="B27" s="68" t="s">
        <v>279</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281</v>
      </c>
      <c r="AI28" s="157">
        <f>82/88</f>
        <v>0.9318181818181818</v>
      </c>
    </row>
    <row r="29" spans="1:13" ht="16.5" customHeight="1">
      <c r="A29" s="587" t="s">
        <v>352</v>
      </c>
      <c r="B29" s="675"/>
      <c r="C29" s="675"/>
      <c r="D29" s="675"/>
      <c r="E29" s="158"/>
      <c r="F29" s="158"/>
      <c r="G29" s="158"/>
      <c r="H29" s="653" t="s">
        <v>302</v>
      </c>
      <c r="I29" s="653"/>
      <c r="J29" s="653"/>
      <c r="K29" s="653"/>
      <c r="L29" s="653"/>
      <c r="M29" s="159"/>
    </row>
    <row r="30" spans="1:12" ht="18.75">
      <c r="A30" s="675"/>
      <c r="B30" s="675"/>
      <c r="C30" s="675"/>
      <c r="D30" s="675"/>
      <c r="E30" s="158"/>
      <c r="F30" s="158"/>
      <c r="G30" s="158"/>
      <c r="H30" s="658" t="s">
        <v>303</v>
      </c>
      <c r="I30" s="658"/>
      <c r="J30" s="658"/>
      <c r="K30" s="658"/>
      <c r="L30" s="658"/>
    </row>
    <row r="31" spans="1:12" s="32" customFormat="1" ht="16.5" customHeight="1">
      <c r="A31" s="497"/>
      <c r="B31" s="497"/>
      <c r="C31" s="497"/>
      <c r="D31" s="497"/>
      <c r="E31" s="160"/>
      <c r="F31" s="160"/>
      <c r="G31" s="160"/>
      <c r="H31" s="498"/>
      <c r="I31" s="498"/>
      <c r="J31" s="498"/>
      <c r="K31" s="498"/>
      <c r="L31" s="498"/>
    </row>
    <row r="32" spans="1:12" ht="18.75">
      <c r="A32" s="89"/>
      <c r="B32" s="497" t="s">
        <v>284</v>
      </c>
      <c r="C32" s="497"/>
      <c r="D32" s="497"/>
      <c r="E32" s="160"/>
      <c r="F32" s="160"/>
      <c r="G32" s="160"/>
      <c r="H32" s="160"/>
      <c r="I32" s="676" t="s">
        <v>284</v>
      </c>
      <c r="J32" s="676"/>
      <c r="K32" s="676"/>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597" t="s">
        <v>237</v>
      </c>
      <c r="B37" s="597"/>
      <c r="C37" s="597"/>
      <c r="D37" s="597"/>
      <c r="E37" s="91"/>
      <c r="F37" s="91"/>
      <c r="G37" s="91"/>
      <c r="H37" s="598" t="s">
        <v>237</v>
      </c>
      <c r="I37" s="598"/>
      <c r="J37" s="598"/>
      <c r="K37" s="598"/>
      <c r="L37" s="598"/>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670" t="s">
        <v>48</v>
      </c>
      <c r="C40" s="670"/>
      <c r="D40" s="670"/>
      <c r="E40" s="670"/>
      <c r="F40" s="670"/>
      <c r="G40" s="670"/>
      <c r="H40" s="670"/>
      <c r="I40" s="670"/>
      <c r="J40" s="670"/>
      <c r="K40" s="670"/>
      <c r="L40" s="670"/>
    </row>
    <row r="41" spans="1:12" ht="16.5" customHeight="1">
      <c r="A41" s="165"/>
      <c r="B41" s="669" t="s">
        <v>50</v>
      </c>
      <c r="C41" s="669"/>
      <c r="D41" s="669"/>
      <c r="E41" s="669"/>
      <c r="F41" s="669"/>
      <c r="G41" s="669"/>
      <c r="H41" s="669"/>
      <c r="I41" s="669"/>
      <c r="J41" s="669"/>
      <c r="K41" s="669"/>
      <c r="L41" s="669"/>
    </row>
    <row r="42" ht="15.75">
      <c r="B42" s="38" t="s">
        <v>49</v>
      </c>
    </row>
  </sheetData>
  <sheetProtection/>
  <mergeCells count="38">
    <mergeCell ref="B41:L41"/>
    <mergeCell ref="B40:L40"/>
    <mergeCell ref="A14:B14"/>
    <mergeCell ref="A11:B11"/>
    <mergeCell ref="A29:D30"/>
    <mergeCell ref="H37:L37"/>
    <mergeCell ref="A37:D37"/>
    <mergeCell ref="B32:D32"/>
    <mergeCell ref="I32:K32"/>
    <mergeCell ref="A31:D31"/>
    <mergeCell ref="H30:L30"/>
    <mergeCell ref="H31:L31"/>
    <mergeCell ref="A3:C3"/>
    <mergeCell ref="D1:I3"/>
    <mergeCell ref="J5:L5"/>
    <mergeCell ref="D4:I4"/>
    <mergeCell ref="A4:C4"/>
    <mergeCell ref="J1:L1"/>
    <mergeCell ref="J2:L2"/>
    <mergeCell ref="A6:B10"/>
    <mergeCell ref="J4:L4"/>
    <mergeCell ref="A2:C2"/>
    <mergeCell ref="M6:M10"/>
    <mergeCell ref="H29:L29"/>
    <mergeCell ref="A13:B13"/>
    <mergeCell ref="A12:B12"/>
    <mergeCell ref="J9:L9"/>
    <mergeCell ref="J6:L8"/>
    <mergeCell ref="N6:N10"/>
    <mergeCell ref="A1:C1"/>
    <mergeCell ref="C6:C10"/>
    <mergeCell ref="E9:E10"/>
    <mergeCell ref="D6:I6"/>
    <mergeCell ref="E8:I8"/>
    <mergeCell ref="D8:D10"/>
    <mergeCell ref="F9:I9"/>
    <mergeCell ref="D7:I7"/>
    <mergeCell ref="J3:L3"/>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693" t="s">
        <v>125</v>
      </c>
      <c r="B1" s="693"/>
      <c r="C1" s="693"/>
      <c r="D1" s="688" t="s">
        <v>306</v>
      </c>
      <c r="E1" s="689"/>
      <c r="F1" s="689"/>
      <c r="G1" s="689"/>
      <c r="H1" s="689"/>
      <c r="I1" s="689"/>
      <c r="J1" s="689"/>
      <c r="K1" s="689"/>
      <c r="L1" s="689"/>
      <c r="M1" s="689"/>
      <c r="N1" s="689"/>
      <c r="O1" s="212"/>
      <c r="P1" s="169" t="s">
        <v>356</v>
      </c>
      <c r="Q1" s="168"/>
      <c r="R1" s="168"/>
      <c r="S1" s="168"/>
      <c r="T1" s="168"/>
      <c r="U1" s="212"/>
    </row>
    <row r="2" spans="1:21" ht="16.5" customHeight="1">
      <c r="A2" s="690" t="s">
        <v>307</v>
      </c>
      <c r="B2" s="690"/>
      <c r="C2" s="690"/>
      <c r="D2" s="689"/>
      <c r="E2" s="689"/>
      <c r="F2" s="689"/>
      <c r="G2" s="689"/>
      <c r="H2" s="689"/>
      <c r="I2" s="689"/>
      <c r="J2" s="689"/>
      <c r="K2" s="689"/>
      <c r="L2" s="689"/>
      <c r="M2" s="689"/>
      <c r="N2" s="689"/>
      <c r="O2" s="213"/>
      <c r="P2" s="681" t="s">
        <v>308</v>
      </c>
      <c r="Q2" s="681"/>
      <c r="R2" s="681"/>
      <c r="S2" s="681"/>
      <c r="T2" s="681"/>
      <c r="U2" s="213"/>
    </row>
    <row r="3" spans="1:21" ht="16.5" customHeight="1">
      <c r="A3" s="709" t="s">
        <v>309</v>
      </c>
      <c r="B3" s="709"/>
      <c r="C3" s="709"/>
      <c r="D3" s="694" t="s">
        <v>310</v>
      </c>
      <c r="E3" s="694"/>
      <c r="F3" s="694"/>
      <c r="G3" s="694"/>
      <c r="H3" s="694"/>
      <c r="I3" s="694"/>
      <c r="J3" s="694"/>
      <c r="K3" s="694"/>
      <c r="L3" s="694"/>
      <c r="M3" s="694"/>
      <c r="N3" s="694"/>
      <c r="O3" s="213"/>
      <c r="P3" s="173" t="s">
        <v>355</v>
      </c>
      <c r="Q3" s="213"/>
      <c r="R3" s="213"/>
      <c r="S3" s="213"/>
      <c r="T3" s="213"/>
      <c r="U3" s="213"/>
    </row>
    <row r="4" spans="1:21" ht="16.5" customHeight="1">
      <c r="A4" s="695" t="s">
        <v>249</v>
      </c>
      <c r="B4" s="695"/>
      <c r="C4" s="695"/>
      <c r="D4" s="716"/>
      <c r="E4" s="716"/>
      <c r="F4" s="716"/>
      <c r="G4" s="716"/>
      <c r="H4" s="716"/>
      <c r="I4" s="716"/>
      <c r="J4" s="716"/>
      <c r="K4" s="716"/>
      <c r="L4" s="716"/>
      <c r="M4" s="716"/>
      <c r="N4" s="716"/>
      <c r="O4" s="213"/>
      <c r="P4" s="172" t="s">
        <v>288</v>
      </c>
      <c r="Q4" s="213"/>
      <c r="R4" s="213"/>
      <c r="S4" s="213"/>
      <c r="T4" s="213"/>
      <c r="U4" s="213"/>
    </row>
    <row r="5" spans="12:21" ht="16.5" customHeight="1">
      <c r="L5" s="214"/>
      <c r="M5" s="214"/>
      <c r="N5" s="214"/>
      <c r="O5" s="176"/>
      <c r="P5" s="175" t="s">
        <v>311</v>
      </c>
      <c r="Q5" s="176"/>
      <c r="R5" s="176"/>
      <c r="S5" s="176"/>
      <c r="T5" s="176"/>
      <c r="U5" s="172"/>
    </row>
    <row r="6" spans="1:21" s="217" customFormat="1" ht="15.75" customHeight="1">
      <c r="A6" s="682" t="s">
        <v>55</v>
      </c>
      <c r="B6" s="683"/>
      <c r="C6" s="677" t="s">
        <v>126</v>
      </c>
      <c r="D6" s="691" t="s">
        <v>127</v>
      </c>
      <c r="E6" s="692"/>
      <c r="F6" s="692"/>
      <c r="G6" s="692"/>
      <c r="H6" s="692"/>
      <c r="I6" s="692"/>
      <c r="J6" s="692"/>
      <c r="K6" s="692"/>
      <c r="L6" s="692"/>
      <c r="M6" s="692"/>
      <c r="N6" s="692"/>
      <c r="O6" s="692"/>
      <c r="P6" s="692"/>
      <c r="Q6" s="692"/>
      <c r="R6" s="692"/>
      <c r="S6" s="692"/>
      <c r="T6" s="677" t="s">
        <v>128</v>
      </c>
      <c r="U6" s="216"/>
    </row>
    <row r="7" spans="1:20" s="218" customFormat="1" ht="12.75" customHeight="1">
      <c r="A7" s="684"/>
      <c r="B7" s="685"/>
      <c r="C7" s="677"/>
      <c r="D7" s="713" t="s">
        <v>123</v>
      </c>
      <c r="E7" s="692" t="s">
        <v>7</v>
      </c>
      <c r="F7" s="692"/>
      <c r="G7" s="692"/>
      <c r="H7" s="692"/>
      <c r="I7" s="692"/>
      <c r="J7" s="692"/>
      <c r="K7" s="692"/>
      <c r="L7" s="692"/>
      <c r="M7" s="692"/>
      <c r="N7" s="692"/>
      <c r="O7" s="692"/>
      <c r="P7" s="692"/>
      <c r="Q7" s="692"/>
      <c r="R7" s="692"/>
      <c r="S7" s="692"/>
      <c r="T7" s="677"/>
    </row>
    <row r="8" spans="1:21" s="218" customFormat="1" ht="43.5" customHeight="1">
      <c r="A8" s="684"/>
      <c r="B8" s="685"/>
      <c r="C8" s="677"/>
      <c r="D8" s="714"/>
      <c r="E8" s="680" t="s">
        <v>129</v>
      </c>
      <c r="F8" s="677"/>
      <c r="G8" s="677"/>
      <c r="H8" s="677" t="s">
        <v>130</v>
      </c>
      <c r="I8" s="677"/>
      <c r="J8" s="677"/>
      <c r="K8" s="677" t="s">
        <v>131</v>
      </c>
      <c r="L8" s="677"/>
      <c r="M8" s="677" t="s">
        <v>132</v>
      </c>
      <c r="N8" s="677"/>
      <c r="O8" s="677"/>
      <c r="P8" s="677" t="s">
        <v>133</v>
      </c>
      <c r="Q8" s="677" t="s">
        <v>134</v>
      </c>
      <c r="R8" s="677" t="s">
        <v>135</v>
      </c>
      <c r="S8" s="696" t="s">
        <v>136</v>
      </c>
      <c r="T8" s="677"/>
      <c r="U8" s="706" t="s">
        <v>312</v>
      </c>
    </row>
    <row r="9" spans="1:21" s="218" customFormat="1" ht="44.25" customHeight="1">
      <c r="A9" s="686"/>
      <c r="B9" s="687"/>
      <c r="C9" s="677"/>
      <c r="D9" s="715"/>
      <c r="E9" s="219" t="s">
        <v>137</v>
      </c>
      <c r="F9" s="215" t="s">
        <v>138</v>
      </c>
      <c r="G9" s="215" t="s">
        <v>313</v>
      </c>
      <c r="H9" s="215" t="s">
        <v>139</v>
      </c>
      <c r="I9" s="215" t="s">
        <v>140</v>
      </c>
      <c r="J9" s="215" t="s">
        <v>141</v>
      </c>
      <c r="K9" s="215" t="s">
        <v>138</v>
      </c>
      <c r="L9" s="215" t="s">
        <v>142</v>
      </c>
      <c r="M9" s="215" t="s">
        <v>143</v>
      </c>
      <c r="N9" s="215" t="s">
        <v>144</v>
      </c>
      <c r="O9" s="215" t="s">
        <v>314</v>
      </c>
      <c r="P9" s="677"/>
      <c r="Q9" s="677"/>
      <c r="R9" s="677"/>
      <c r="S9" s="696"/>
      <c r="T9" s="677"/>
      <c r="U9" s="707"/>
    </row>
    <row r="10" spans="1:21" s="222" customFormat="1" ht="15.75" customHeight="1">
      <c r="A10" s="710" t="s">
        <v>6</v>
      </c>
      <c r="B10" s="711"/>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707"/>
    </row>
    <row r="11" spans="1:21" s="222" customFormat="1" ht="15.75" customHeight="1">
      <c r="A11" s="678" t="s">
        <v>292</v>
      </c>
      <c r="B11" s="679"/>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708"/>
    </row>
    <row r="12" spans="1:21" s="222" customFormat="1" ht="15.75" customHeight="1">
      <c r="A12" s="697" t="s">
        <v>293</v>
      </c>
      <c r="B12" s="698"/>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03" t="s">
        <v>30</v>
      </c>
      <c r="B13" s="704"/>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78</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262</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294</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47</v>
      </c>
      <c r="B18" s="68" t="s">
        <v>265</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56</v>
      </c>
      <c r="B19" s="68" t="s">
        <v>266</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57</v>
      </c>
      <c r="B20" s="68" t="s">
        <v>267</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58</v>
      </c>
      <c r="B21" s="68" t="s">
        <v>268</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59</v>
      </c>
      <c r="B22" s="68" t="s">
        <v>273</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60</v>
      </c>
      <c r="B23" s="68" t="s">
        <v>275</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61</v>
      </c>
      <c r="B24" s="68" t="s">
        <v>276</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81</v>
      </c>
      <c r="B25" s="68" t="s">
        <v>277</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82</v>
      </c>
      <c r="B26" s="68" t="s">
        <v>279</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12" t="s">
        <v>280</v>
      </c>
      <c r="C28" s="712"/>
      <c r="D28" s="712"/>
      <c r="E28" s="712"/>
      <c r="F28" s="181"/>
      <c r="G28" s="181"/>
      <c r="H28" s="181"/>
      <c r="I28" s="181"/>
      <c r="J28" s="181"/>
      <c r="K28" s="181" t="s">
        <v>145</v>
      </c>
      <c r="L28" s="182"/>
      <c r="M28" s="717" t="s">
        <v>315</v>
      </c>
      <c r="N28" s="717"/>
      <c r="O28" s="717"/>
      <c r="P28" s="717"/>
      <c r="Q28" s="717"/>
      <c r="R28" s="717"/>
      <c r="S28" s="717"/>
      <c r="T28" s="717"/>
    </row>
    <row r="29" spans="1:20" s="233" customFormat="1" ht="18.75" customHeight="1">
      <c r="A29" s="232"/>
      <c r="B29" s="702" t="s">
        <v>146</v>
      </c>
      <c r="C29" s="702"/>
      <c r="D29" s="702"/>
      <c r="E29" s="234"/>
      <c r="F29" s="183"/>
      <c r="G29" s="183"/>
      <c r="H29" s="183"/>
      <c r="I29" s="183"/>
      <c r="J29" s="183"/>
      <c r="K29" s="183"/>
      <c r="L29" s="182"/>
      <c r="M29" s="705" t="s">
        <v>304</v>
      </c>
      <c r="N29" s="705"/>
      <c r="O29" s="705"/>
      <c r="P29" s="705"/>
      <c r="Q29" s="705"/>
      <c r="R29" s="705"/>
      <c r="S29" s="705"/>
      <c r="T29" s="705"/>
    </row>
    <row r="30" spans="1:20" s="233" customFormat="1" ht="18.75">
      <c r="A30" s="184"/>
      <c r="B30" s="699"/>
      <c r="C30" s="699"/>
      <c r="D30" s="699"/>
      <c r="E30" s="186"/>
      <c r="F30" s="186"/>
      <c r="G30" s="186"/>
      <c r="H30" s="186"/>
      <c r="I30" s="186"/>
      <c r="J30" s="186"/>
      <c r="K30" s="186"/>
      <c r="L30" s="186"/>
      <c r="M30" s="700"/>
      <c r="N30" s="700"/>
      <c r="O30" s="700"/>
      <c r="P30" s="700"/>
      <c r="Q30" s="700"/>
      <c r="R30" s="700"/>
      <c r="S30" s="700"/>
      <c r="T30" s="700"/>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148</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149</v>
      </c>
      <c r="C34" s="186"/>
      <c r="D34" s="186"/>
      <c r="E34" s="186"/>
      <c r="F34" s="186"/>
      <c r="G34" s="186"/>
      <c r="H34" s="186"/>
      <c r="I34" s="186"/>
      <c r="J34" s="186"/>
      <c r="K34" s="186"/>
      <c r="L34" s="186"/>
      <c r="M34" s="186"/>
      <c r="N34" s="186"/>
      <c r="O34" s="186"/>
      <c r="P34" s="186"/>
      <c r="Q34" s="186"/>
      <c r="R34" s="186"/>
      <c r="S34" s="186"/>
      <c r="T34" s="186"/>
    </row>
    <row r="35" spans="2:20" ht="18.75" hidden="1">
      <c r="B35" s="236" t="s">
        <v>150</v>
      </c>
      <c r="C35" s="186"/>
      <c r="D35" s="186"/>
      <c r="E35" s="186"/>
      <c r="F35" s="186"/>
      <c r="G35" s="186"/>
      <c r="H35" s="186"/>
      <c r="I35" s="186"/>
      <c r="J35" s="186"/>
      <c r="K35" s="186"/>
      <c r="L35" s="186"/>
      <c r="M35" s="186"/>
      <c r="N35" s="186"/>
      <c r="O35" s="186"/>
      <c r="P35" s="186"/>
      <c r="Q35" s="186"/>
      <c r="R35" s="186"/>
      <c r="S35" s="186"/>
      <c r="T35" s="186"/>
    </row>
    <row r="36" spans="2:20" s="211" customFormat="1" ht="18.75">
      <c r="B36" s="701" t="s">
        <v>284</v>
      </c>
      <c r="C36" s="701"/>
      <c r="D36" s="701"/>
      <c r="E36" s="236"/>
      <c r="F36" s="236"/>
      <c r="G36" s="236"/>
      <c r="H36" s="236"/>
      <c r="I36" s="236"/>
      <c r="J36" s="236"/>
      <c r="K36" s="236"/>
      <c r="L36" s="236"/>
      <c r="M36" s="236"/>
      <c r="N36" s="701" t="s">
        <v>284</v>
      </c>
      <c r="O36" s="701"/>
      <c r="P36" s="701"/>
      <c r="Q36" s="701"/>
      <c r="R36" s="701"/>
      <c r="S36" s="701"/>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597" t="s">
        <v>237</v>
      </c>
      <c r="C38" s="597"/>
      <c r="D38" s="597"/>
      <c r="E38" s="210"/>
      <c r="F38" s="210"/>
      <c r="G38" s="210"/>
      <c r="H38" s="210"/>
      <c r="I38" s="182"/>
      <c r="J38" s="182"/>
      <c r="K38" s="182"/>
      <c r="L38" s="182"/>
      <c r="M38" s="598" t="s">
        <v>238</v>
      </c>
      <c r="N38" s="598"/>
      <c r="O38" s="598"/>
      <c r="P38" s="598"/>
      <c r="Q38" s="598"/>
      <c r="R38" s="598"/>
      <c r="S38" s="598"/>
      <c r="T38" s="598"/>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34" t="s">
        <v>151</v>
      </c>
      <c r="B1" s="734"/>
      <c r="C1" s="734"/>
      <c r="D1" s="238"/>
      <c r="E1" s="722" t="s">
        <v>152</v>
      </c>
      <c r="F1" s="722"/>
      <c r="G1" s="722"/>
      <c r="H1" s="722"/>
      <c r="I1" s="722"/>
      <c r="J1" s="722"/>
      <c r="K1" s="722"/>
      <c r="L1" s="722"/>
      <c r="M1" s="722"/>
      <c r="N1" s="722"/>
      <c r="O1" s="191"/>
      <c r="P1" s="731" t="s">
        <v>354</v>
      </c>
      <c r="Q1" s="731"/>
      <c r="R1" s="731"/>
      <c r="S1" s="731"/>
      <c r="T1" s="731"/>
    </row>
    <row r="2" spans="1:20" ht="15.75" customHeight="1">
      <c r="A2" s="735" t="s">
        <v>316</v>
      </c>
      <c r="B2" s="735"/>
      <c r="C2" s="735"/>
      <c r="D2" s="735"/>
      <c r="E2" s="737" t="s">
        <v>153</v>
      </c>
      <c r="F2" s="737"/>
      <c r="G2" s="737"/>
      <c r="H2" s="737"/>
      <c r="I2" s="737"/>
      <c r="J2" s="737"/>
      <c r="K2" s="737"/>
      <c r="L2" s="737"/>
      <c r="M2" s="737"/>
      <c r="N2" s="737"/>
      <c r="O2" s="194"/>
      <c r="P2" s="732" t="s">
        <v>296</v>
      </c>
      <c r="Q2" s="732"/>
      <c r="R2" s="732"/>
      <c r="S2" s="732"/>
      <c r="T2" s="732"/>
    </row>
    <row r="3" spans="1:20" ht="17.25">
      <c r="A3" s="735" t="s">
        <v>247</v>
      </c>
      <c r="B3" s="735"/>
      <c r="C3" s="735"/>
      <c r="D3" s="239"/>
      <c r="E3" s="724" t="s">
        <v>248</v>
      </c>
      <c r="F3" s="724"/>
      <c r="G3" s="724"/>
      <c r="H3" s="724"/>
      <c r="I3" s="724"/>
      <c r="J3" s="724"/>
      <c r="K3" s="724"/>
      <c r="L3" s="724"/>
      <c r="M3" s="724"/>
      <c r="N3" s="724"/>
      <c r="O3" s="194"/>
      <c r="P3" s="733" t="s">
        <v>355</v>
      </c>
      <c r="Q3" s="733"/>
      <c r="R3" s="733"/>
      <c r="S3" s="733"/>
      <c r="T3" s="733"/>
    </row>
    <row r="4" spans="1:20" ht="18.75" customHeight="1">
      <c r="A4" s="736" t="s">
        <v>249</v>
      </c>
      <c r="B4" s="736"/>
      <c r="C4" s="736"/>
      <c r="D4" s="738"/>
      <c r="E4" s="738"/>
      <c r="F4" s="738"/>
      <c r="G4" s="738"/>
      <c r="H4" s="738"/>
      <c r="I4" s="738"/>
      <c r="J4" s="738"/>
      <c r="K4" s="738"/>
      <c r="L4" s="738"/>
      <c r="M4" s="738"/>
      <c r="N4" s="738"/>
      <c r="O4" s="195"/>
      <c r="P4" s="732" t="s">
        <v>288</v>
      </c>
      <c r="Q4" s="733"/>
      <c r="R4" s="733"/>
      <c r="S4" s="733"/>
      <c r="T4" s="733"/>
    </row>
    <row r="5" spans="1:23" ht="15">
      <c r="A5" s="208"/>
      <c r="B5" s="208"/>
      <c r="C5" s="240"/>
      <c r="D5" s="240"/>
      <c r="E5" s="208"/>
      <c r="F5" s="208"/>
      <c r="G5" s="208"/>
      <c r="H5" s="208"/>
      <c r="I5" s="208"/>
      <c r="J5" s="208"/>
      <c r="K5" s="208"/>
      <c r="L5" s="208"/>
      <c r="P5" s="739" t="s">
        <v>311</v>
      </c>
      <c r="Q5" s="739"/>
      <c r="R5" s="739"/>
      <c r="S5" s="739"/>
      <c r="T5" s="739"/>
      <c r="U5" s="241"/>
      <c r="V5" s="241"/>
      <c r="W5" s="241"/>
    </row>
    <row r="6" spans="1:23" ht="29.25" customHeight="1">
      <c r="A6" s="682" t="s">
        <v>55</v>
      </c>
      <c r="B6" s="758"/>
      <c r="C6" s="753" t="s">
        <v>2</v>
      </c>
      <c r="D6" s="740" t="s">
        <v>154</v>
      </c>
      <c r="E6" s="741"/>
      <c r="F6" s="741"/>
      <c r="G6" s="741"/>
      <c r="H6" s="741"/>
      <c r="I6" s="741"/>
      <c r="J6" s="742"/>
      <c r="K6" s="725" t="s">
        <v>155</v>
      </c>
      <c r="L6" s="726"/>
      <c r="M6" s="726"/>
      <c r="N6" s="726"/>
      <c r="O6" s="726"/>
      <c r="P6" s="726"/>
      <c r="Q6" s="726"/>
      <c r="R6" s="726"/>
      <c r="S6" s="726"/>
      <c r="T6" s="727"/>
      <c r="U6" s="242"/>
      <c r="V6" s="243"/>
      <c r="W6" s="243"/>
    </row>
    <row r="7" spans="1:20" ht="19.5" customHeight="1">
      <c r="A7" s="684"/>
      <c r="B7" s="759"/>
      <c r="C7" s="754"/>
      <c r="D7" s="741" t="s">
        <v>7</v>
      </c>
      <c r="E7" s="741"/>
      <c r="F7" s="741"/>
      <c r="G7" s="741"/>
      <c r="H7" s="741"/>
      <c r="I7" s="741"/>
      <c r="J7" s="742"/>
      <c r="K7" s="728"/>
      <c r="L7" s="729"/>
      <c r="M7" s="729"/>
      <c r="N7" s="729"/>
      <c r="O7" s="729"/>
      <c r="P7" s="729"/>
      <c r="Q7" s="729"/>
      <c r="R7" s="729"/>
      <c r="S7" s="729"/>
      <c r="T7" s="730"/>
    </row>
    <row r="8" spans="1:20" ht="33" customHeight="1">
      <c r="A8" s="684"/>
      <c r="B8" s="759"/>
      <c r="C8" s="754"/>
      <c r="D8" s="720" t="s">
        <v>156</v>
      </c>
      <c r="E8" s="721"/>
      <c r="F8" s="719" t="s">
        <v>157</v>
      </c>
      <c r="G8" s="721"/>
      <c r="H8" s="719" t="s">
        <v>158</v>
      </c>
      <c r="I8" s="721"/>
      <c r="J8" s="719" t="s">
        <v>159</v>
      </c>
      <c r="K8" s="718" t="s">
        <v>160</v>
      </c>
      <c r="L8" s="718"/>
      <c r="M8" s="718"/>
      <c r="N8" s="718" t="s">
        <v>161</v>
      </c>
      <c r="O8" s="718"/>
      <c r="P8" s="718"/>
      <c r="Q8" s="719" t="s">
        <v>162</v>
      </c>
      <c r="R8" s="723" t="s">
        <v>163</v>
      </c>
      <c r="S8" s="723" t="s">
        <v>164</v>
      </c>
      <c r="T8" s="719" t="s">
        <v>165</v>
      </c>
    </row>
    <row r="9" spans="1:20" ht="18.75" customHeight="1">
      <c r="A9" s="684"/>
      <c r="B9" s="759"/>
      <c r="C9" s="754"/>
      <c r="D9" s="720" t="s">
        <v>166</v>
      </c>
      <c r="E9" s="719" t="s">
        <v>167</v>
      </c>
      <c r="F9" s="719" t="s">
        <v>166</v>
      </c>
      <c r="G9" s="719" t="s">
        <v>167</v>
      </c>
      <c r="H9" s="719" t="s">
        <v>166</v>
      </c>
      <c r="I9" s="719" t="s">
        <v>168</v>
      </c>
      <c r="J9" s="719"/>
      <c r="K9" s="718"/>
      <c r="L9" s="718"/>
      <c r="M9" s="718"/>
      <c r="N9" s="718"/>
      <c r="O9" s="718"/>
      <c r="P9" s="718"/>
      <c r="Q9" s="719"/>
      <c r="R9" s="723"/>
      <c r="S9" s="723"/>
      <c r="T9" s="719"/>
    </row>
    <row r="10" spans="1:20" ht="23.25" customHeight="1">
      <c r="A10" s="686"/>
      <c r="B10" s="760"/>
      <c r="C10" s="755"/>
      <c r="D10" s="720"/>
      <c r="E10" s="719"/>
      <c r="F10" s="719"/>
      <c r="G10" s="719"/>
      <c r="H10" s="719"/>
      <c r="I10" s="719"/>
      <c r="J10" s="719"/>
      <c r="K10" s="244" t="s">
        <v>169</v>
      </c>
      <c r="L10" s="244" t="s">
        <v>144</v>
      </c>
      <c r="M10" s="244" t="s">
        <v>170</v>
      </c>
      <c r="N10" s="244" t="s">
        <v>169</v>
      </c>
      <c r="O10" s="244" t="s">
        <v>171</v>
      </c>
      <c r="P10" s="244" t="s">
        <v>172</v>
      </c>
      <c r="Q10" s="719"/>
      <c r="R10" s="723"/>
      <c r="S10" s="723"/>
      <c r="T10" s="719"/>
    </row>
    <row r="11" spans="1:32" s="201" customFormat="1" ht="17.25" customHeight="1">
      <c r="A11" s="756" t="s">
        <v>6</v>
      </c>
      <c r="B11" s="757"/>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46" t="s">
        <v>317</v>
      </c>
      <c r="B12" s="747"/>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49" t="s">
        <v>293</v>
      </c>
      <c r="B13" s="750"/>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52" t="s">
        <v>173</v>
      </c>
      <c r="B14" s="720"/>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78</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262</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294</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265</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266</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267</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268</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273</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275</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276</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277</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279</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281</v>
      </c>
      <c r="AI28" s="190">
        <f>82/88</f>
        <v>0.9318181818181818</v>
      </c>
    </row>
    <row r="29" spans="1:20" ht="15.75" customHeight="1">
      <c r="A29" s="202"/>
      <c r="B29" s="744" t="s">
        <v>305</v>
      </c>
      <c r="C29" s="744"/>
      <c r="D29" s="744"/>
      <c r="E29" s="744"/>
      <c r="F29" s="258"/>
      <c r="G29" s="258"/>
      <c r="H29" s="258"/>
      <c r="I29" s="258"/>
      <c r="J29" s="258"/>
      <c r="K29" s="258"/>
      <c r="L29" s="206"/>
      <c r="M29" s="743" t="s">
        <v>318</v>
      </c>
      <c r="N29" s="743"/>
      <c r="O29" s="743"/>
      <c r="P29" s="743"/>
      <c r="Q29" s="743"/>
      <c r="R29" s="743"/>
      <c r="S29" s="743"/>
      <c r="T29" s="743"/>
    </row>
    <row r="30" spans="1:20" ht="18.75" customHeight="1">
      <c r="A30" s="202"/>
      <c r="B30" s="745" t="s">
        <v>146</v>
      </c>
      <c r="C30" s="745"/>
      <c r="D30" s="745"/>
      <c r="E30" s="745"/>
      <c r="F30" s="205"/>
      <c r="G30" s="205"/>
      <c r="H30" s="205"/>
      <c r="I30" s="205"/>
      <c r="J30" s="205"/>
      <c r="K30" s="205"/>
      <c r="L30" s="206"/>
      <c r="M30" s="748" t="s">
        <v>147</v>
      </c>
      <c r="N30" s="748"/>
      <c r="O30" s="748"/>
      <c r="P30" s="748"/>
      <c r="Q30" s="748"/>
      <c r="R30" s="748"/>
      <c r="S30" s="748"/>
      <c r="T30" s="748"/>
    </row>
    <row r="31" spans="1:20" ht="18.75">
      <c r="A31" s="208"/>
      <c r="B31" s="699"/>
      <c r="C31" s="699"/>
      <c r="D31" s="699"/>
      <c r="E31" s="699"/>
      <c r="F31" s="209"/>
      <c r="G31" s="209"/>
      <c r="H31" s="209"/>
      <c r="I31" s="209"/>
      <c r="J31" s="209"/>
      <c r="K31" s="209"/>
      <c r="L31" s="209"/>
      <c r="M31" s="700"/>
      <c r="N31" s="700"/>
      <c r="O31" s="700"/>
      <c r="P31" s="700"/>
      <c r="Q31" s="700"/>
      <c r="R31" s="700"/>
      <c r="S31" s="700"/>
      <c r="T31" s="700"/>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51" t="s">
        <v>284</v>
      </c>
      <c r="C33" s="751"/>
      <c r="D33" s="751"/>
      <c r="E33" s="751"/>
      <c r="F33" s="751"/>
      <c r="G33" s="259"/>
      <c r="H33" s="259"/>
      <c r="I33" s="259"/>
      <c r="J33" s="259"/>
      <c r="K33" s="259"/>
      <c r="L33" s="259"/>
      <c r="M33" s="259"/>
      <c r="N33" s="751" t="s">
        <v>284</v>
      </c>
      <c r="O33" s="751"/>
      <c r="P33" s="751"/>
      <c r="Q33" s="751"/>
      <c r="R33" s="751"/>
      <c r="S33" s="751"/>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597" t="s">
        <v>237</v>
      </c>
      <c r="C35" s="597"/>
      <c r="D35" s="597"/>
      <c r="E35" s="597"/>
      <c r="F35" s="210"/>
      <c r="G35" s="210"/>
      <c r="H35" s="210"/>
      <c r="I35" s="182"/>
      <c r="J35" s="182"/>
      <c r="K35" s="182"/>
      <c r="L35" s="182"/>
      <c r="M35" s="598" t="s">
        <v>238</v>
      </c>
      <c r="N35" s="598"/>
      <c r="O35" s="598"/>
      <c r="P35" s="598"/>
      <c r="Q35" s="598"/>
      <c r="R35" s="598"/>
      <c r="S35" s="598"/>
      <c r="T35" s="598"/>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122</v>
      </c>
    </row>
    <row r="39" spans="2:8" s="262" customFormat="1" ht="15" hidden="1">
      <c r="B39" s="263" t="s">
        <v>174</v>
      </c>
      <c r="C39" s="263"/>
      <c r="D39" s="263"/>
      <c r="E39" s="263"/>
      <c r="F39" s="263"/>
      <c r="G39" s="263"/>
      <c r="H39" s="263"/>
    </row>
    <row r="40" spans="2:8" s="264" customFormat="1" ht="15" hidden="1">
      <c r="B40" s="263" t="s">
        <v>175</v>
      </c>
      <c r="C40" s="189"/>
      <c r="D40" s="189"/>
      <c r="E40" s="189"/>
      <c r="F40" s="189"/>
      <c r="G40" s="189"/>
      <c r="H40" s="189"/>
    </row>
    <row r="41" ht="12.75" hidden="1"/>
    <row r="42" ht="12.75" hidden="1"/>
    <row r="43" ht="12.75" hidden="1"/>
    <row r="44" ht="12.75" hidden="1"/>
    <row r="45" ht="12.75" hidden="1"/>
  </sheetData>
  <sheetProtection/>
  <mergeCells count="48">
    <mergeCell ref="C6:C10"/>
    <mergeCell ref="E9:E10"/>
    <mergeCell ref="A11:B11"/>
    <mergeCell ref="F9:F10"/>
    <mergeCell ref="A6:B10"/>
    <mergeCell ref="F8:G8"/>
    <mergeCell ref="D7:J7"/>
    <mergeCell ref="A13:B13"/>
    <mergeCell ref="B33:F33"/>
    <mergeCell ref="N33:S33"/>
    <mergeCell ref="A14:B14"/>
    <mergeCell ref="M31:T31"/>
    <mergeCell ref="P5:T5"/>
    <mergeCell ref="D6:J6"/>
    <mergeCell ref="M35:T35"/>
    <mergeCell ref="M29:T29"/>
    <mergeCell ref="B35:E35"/>
    <mergeCell ref="B29:E29"/>
    <mergeCell ref="B30:E30"/>
    <mergeCell ref="B31:E31"/>
    <mergeCell ref="A12:B12"/>
    <mergeCell ref="M30:T30"/>
    <mergeCell ref="A1:C1"/>
    <mergeCell ref="A3:C3"/>
    <mergeCell ref="A4:C4"/>
    <mergeCell ref="E2:N2"/>
    <mergeCell ref="A2:D2"/>
    <mergeCell ref="D4:N4"/>
    <mergeCell ref="P1:T1"/>
    <mergeCell ref="P2:T2"/>
    <mergeCell ref="P3:T3"/>
    <mergeCell ref="P4:T4"/>
    <mergeCell ref="N8:P9"/>
    <mergeCell ref="E1:N1"/>
    <mergeCell ref="Q8:Q10"/>
    <mergeCell ref="R8:R10"/>
    <mergeCell ref="E3:N3"/>
    <mergeCell ref="K6:T7"/>
    <mergeCell ref="D8:E8"/>
    <mergeCell ref="G9:G10"/>
    <mergeCell ref="T8:T10"/>
    <mergeCell ref="S8:S10"/>
    <mergeCell ref="K8:M9"/>
    <mergeCell ref="J8:J10"/>
    <mergeCell ref="H9:H10"/>
    <mergeCell ref="D9:D10"/>
    <mergeCell ref="H8:I8"/>
    <mergeCell ref="I9:I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767" t="s">
        <v>176</v>
      </c>
      <c r="B1" s="767"/>
      <c r="C1" s="767"/>
      <c r="D1" s="770" t="s">
        <v>357</v>
      </c>
      <c r="E1" s="770"/>
      <c r="F1" s="770"/>
      <c r="G1" s="770"/>
      <c r="H1" s="770"/>
      <c r="I1" s="770"/>
      <c r="J1" s="771" t="s">
        <v>358</v>
      </c>
      <c r="K1" s="772"/>
      <c r="L1" s="772"/>
    </row>
    <row r="2" spans="1:12" ht="34.5" customHeight="1">
      <c r="A2" s="773" t="s">
        <v>319</v>
      </c>
      <c r="B2" s="773"/>
      <c r="C2" s="773"/>
      <c r="D2" s="770"/>
      <c r="E2" s="770"/>
      <c r="F2" s="770"/>
      <c r="G2" s="770"/>
      <c r="H2" s="770"/>
      <c r="I2" s="770"/>
      <c r="J2" s="774" t="s">
        <v>359</v>
      </c>
      <c r="K2" s="775"/>
      <c r="L2" s="775"/>
    </row>
    <row r="3" spans="1:12" ht="15" customHeight="1">
      <c r="A3" s="265" t="s">
        <v>249</v>
      </c>
      <c r="B3" s="174"/>
      <c r="C3" s="776"/>
      <c r="D3" s="776"/>
      <c r="E3" s="776"/>
      <c r="F3" s="776"/>
      <c r="G3" s="776"/>
      <c r="H3" s="776"/>
      <c r="I3" s="776"/>
      <c r="J3" s="768"/>
      <c r="K3" s="769"/>
      <c r="L3" s="769"/>
    </row>
    <row r="4" spans="1:12" ht="15.75" customHeight="1">
      <c r="A4" s="266"/>
      <c r="B4" s="266"/>
      <c r="C4" s="267"/>
      <c r="D4" s="267"/>
      <c r="E4" s="170"/>
      <c r="F4" s="170"/>
      <c r="G4" s="170"/>
      <c r="H4" s="268"/>
      <c r="I4" s="268"/>
      <c r="J4" s="777" t="s">
        <v>177</v>
      </c>
      <c r="K4" s="777"/>
      <c r="L4" s="777"/>
    </row>
    <row r="5" spans="1:12" s="269" customFormat="1" ht="28.5" customHeight="1">
      <c r="A5" s="762" t="s">
        <v>55</v>
      </c>
      <c r="B5" s="762"/>
      <c r="C5" s="677" t="s">
        <v>31</v>
      </c>
      <c r="D5" s="677" t="s">
        <v>178</v>
      </c>
      <c r="E5" s="677"/>
      <c r="F5" s="677"/>
      <c r="G5" s="677"/>
      <c r="H5" s="677" t="s">
        <v>179</v>
      </c>
      <c r="I5" s="677"/>
      <c r="J5" s="677" t="s">
        <v>180</v>
      </c>
      <c r="K5" s="677"/>
      <c r="L5" s="677"/>
    </row>
    <row r="6" spans="1:13" s="269" customFormat="1" ht="80.25" customHeight="1">
      <c r="A6" s="762"/>
      <c r="B6" s="762"/>
      <c r="C6" s="677"/>
      <c r="D6" s="215" t="s">
        <v>181</v>
      </c>
      <c r="E6" s="215" t="s">
        <v>182</v>
      </c>
      <c r="F6" s="215" t="s">
        <v>320</v>
      </c>
      <c r="G6" s="215" t="s">
        <v>183</v>
      </c>
      <c r="H6" s="215" t="s">
        <v>184</v>
      </c>
      <c r="I6" s="215" t="s">
        <v>185</v>
      </c>
      <c r="J6" s="215" t="s">
        <v>186</v>
      </c>
      <c r="K6" s="215" t="s">
        <v>187</v>
      </c>
      <c r="L6" s="215" t="s">
        <v>188</v>
      </c>
      <c r="M6" s="270"/>
    </row>
    <row r="7" spans="1:12" s="271" customFormat="1" ht="16.5" customHeight="1">
      <c r="A7" s="778" t="s">
        <v>6</v>
      </c>
      <c r="B7" s="778"/>
      <c r="C7" s="221">
        <v>1</v>
      </c>
      <c r="D7" s="221">
        <v>2</v>
      </c>
      <c r="E7" s="221">
        <v>3</v>
      </c>
      <c r="F7" s="221">
        <v>4</v>
      </c>
      <c r="G7" s="221">
        <v>5</v>
      </c>
      <c r="H7" s="221">
        <v>6</v>
      </c>
      <c r="I7" s="221">
        <v>7</v>
      </c>
      <c r="J7" s="221">
        <v>8</v>
      </c>
      <c r="K7" s="221">
        <v>9</v>
      </c>
      <c r="L7" s="221">
        <v>10</v>
      </c>
    </row>
    <row r="8" spans="1:12" s="271" customFormat="1" ht="16.5" customHeight="1">
      <c r="A8" s="765" t="s">
        <v>317</v>
      </c>
      <c r="B8" s="766"/>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763" t="s">
        <v>293</v>
      </c>
      <c r="B9" s="764"/>
      <c r="C9" s="224">
        <v>9</v>
      </c>
      <c r="D9" s="224">
        <v>2</v>
      </c>
      <c r="E9" s="224">
        <v>2</v>
      </c>
      <c r="F9" s="224">
        <v>0</v>
      </c>
      <c r="G9" s="224">
        <v>5</v>
      </c>
      <c r="H9" s="224">
        <v>8</v>
      </c>
      <c r="I9" s="224">
        <v>0</v>
      </c>
      <c r="J9" s="224">
        <v>8</v>
      </c>
      <c r="K9" s="224">
        <v>1</v>
      </c>
      <c r="L9" s="224">
        <v>0</v>
      </c>
    </row>
    <row r="10" spans="1:12" s="271" customFormat="1" ht="16.5" customHeight="1">
      <c r="A10" s="779" t="s">
        <v>173</v>
      </c>
      <c r="B10" s="779"/>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189</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262</v>
      </c>
      <c r="C13" s="272">
        <f aca="true" t="shared" si="3" ref="C13:C23">D13+E13+F13+G13</f>
        <v>0</v>
      </c>
      <c r="D13" s="231">
        <v>0</v>
      </c>
      <c r="E13" s="231">
        <v>0</v>
      </c>
      <c r="F13" s="231">
        <v>0</v>
      </c>
      <c r="G13" s="231">
        <v>0</v>
      </c>
      <c r="H13" s="231">
        <v>0</v>
      </c>
      <c r="I13" s="231">
        <v>0</v>
      </c>
      <c r="J13" s="273">
        <v>0</v>
      </c>
      <c r="K13" s="273">
        <v>0</v>
      </c>
      <c r="L13" s="273">
        <v>0</v>
      </c>
      <c r="AF13" s="271" t="s">
        <v>261</v>
      </c>
    </row>
    <row r="14" spans="1:37" s="271" customFormat="1" ht="16.5" customHeight="1">
      <c r="A14" s="274">
        <v>2</v>
      </c>
      <c r="B14" s="68" t="s">
        <v>294</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265</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266</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321</v>
      </c>
      <c r="C17" s="272">
        <f t="shared" si="3"/>
        <v>1</v>
      </c>
      <c r="D17" s="231">
        <v>0</v>
      </c>
      <c r="E17" s="231">
        <v>0</v>
      </c>
      <c r="F17" s="231">
        <v>0</v>
      </c>
      <c r="G17" s="231">
        <v>1</v>
      </c>
      <c r="H17" s="231">
        <v>1</v>
      </c>
      <c r="I17" s="231">
        <v>0</v>
      </c>
      <c r="J17" s="273">
        <v>1</v>
      </c>
      <c r="K17" s="273">
        <v>0</v>
      </c>
      <c r="L17" s="273">
        <v>0</v>
      </c>
      <c r="AF17" s="199" t="s">
        <v>264</v>
      </c>
    </row>
    <row r="18" spans="1:12" s="271" customFormat="1" ht="16.5" customHeight="1">
      <c r="A18" s="274">
        <v>6</v>
      </c>
      <c r="B18" s="68" t="s">
        <v>268</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273</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275</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276</v>
      </c>
      <c r="C21" s="272">
        <f t="shared" si="3"/>
        <v>0</v>
      </c>
      <c r="D21" s="231">
        <v>0</v>
      </c>
      <c r="E21" s="231">
        <v>0</v>
      </c>
      <c r="F21" s="231">
        <v>0</v>
      </c>
      <c r="G21" s="231">
        <v>0</v>
      </c>
      <c r="H21" s="231">
        <v>0</v>
      </c>
      <c r="I21" s="231">
        <v>0</v>
      </c>
      <c r="J21" s="273">
        <v>0</v>
      </c>
      <c r="K21" s="273">
        <v>0</v>
      </c>
      <c r="L21" s="273">
        <v>0</v>
      </c>
      <c r="AJ21" s="271" t="s">
        <v>269</v>
      </c>
      <c r="AK21" s="271" t="s">
        <v>270</v>
      </c>
      <c r="AL21" s="271" t="s">
        <v>271</v>
      </c>
      <c r="AM21" s="199" t="s">
        <v>272</v>
      </c>
    </row>
    <row r="22" spans="1:39" s="271" customFormat="1" ht="16.5" customHeight="1">
      <c r="A22" s="274">
        <v>10</v>
      </c>
      <c r="B22" s="68" t="s">
        <v>277</v>
      </c>
      <c r="C22" s="272">
        <f t="shared" si="3"/>
        <v>1</v>
      </c>
      <c r="D22" s="231">
        <v>0</v>
      </c>
      <c r="E22" s="231">
        <v>1</v>
      </c>
      <c r="F22" s="231">
        <v>0</v>
      </c>
      <c r="G22" s="231">
        <v>0</v>
      </c>
      <c r="H22" s="231">
        <v>1</v>
      </c>
      <c r="I22" s="231">
        <v>0</v>
      </c>
      <c r="J22" s="273">
        <v>1</v>
      </c>
      <c r="K22" s="273">
        <v>0</v>
      </c>
      <c r="L22" s="273">
        <v>0</v>
      </c>
      <c r="AM22" s="199" t="s">
        <v>274</v>
      </c>
    </row>
    <row r="23" spans="1:12" s="271" customFormat="1" ht="16.5" customHeight="1">
      <c r="A23" s="274">
        <v>11</v>
      </c>
      <c r="B23" s="68" t="s">
        <v>279</v>
      </c>
      <c r="C23" s="272">
        <f t="shared" si="3"/>
        <v>0</v>
      </c>
      <c r="D23" s="231">
        <v>0</v>
      </c>
      <c r="E23" s="231">
        <v>0</v>
      </c>
      <c r="F23" s="231">
        <v>0</v>
      </c>
      <c r="G23" s="231">
        <v>0</v>
      </c>
      <c r="H23" s="231">
        <v>0</v>
      </c>
      <c r="I23" s="231">
        <v>0</v>
      </c>
      <c r="J23" s="273">
        <v>0</v>
      </c>
      <c r="K23" s="273">
        <v>0</v>
      </c>
      <c r="L23" s="273">
        <v>0</v>
      </c>
    </row>
    <row r="24" ht="9" customHeight="1">
      <c r="AJ24" s="233" t="s">
        <v>269</v>
      </c>
    </row>
    <row r="25" spans="1:36" ht="15.75" customHeight="1">
      <c r="A25" s="712" t="s">
        <v>322</v>
      </c>
      <c r="B25" s="712"/>
      <c r="C25" s="712"/>
      <c r="D25" s="712"/>
      <c r="E25" s="182"/>
      <c r="F25" s="717" t="s">
        <v>280</v>
      </c>
      <c r="G25" s="717"/>
      <c r="H25" s="717"/>
      <c r="I25" s="717"/>
      <c r="J25" s="717"/>
      <c r="K25" s="717"/>
      <c r="L25" s="717"/>
      <c r="AJ25" s="190" t="s">
        <v>278</v>
      </c>
    </row>
    <row r="26" spans="1:44" ht="15" customHeight="1">
      <c r="A26" s="702" t="s">
        <v>146</v>
      </c>
      <c r="B26" s="702"/>
      <c r="C26" s="702"/>
      <c r="D26" s="702"/>
      <c r="E26" s="183"/>
      <c r="F26" s="705" t="s">
        <v>147</v>
      </c>
      <c r="G26" s="705"/>
      <c r="H26" s="705"/>
      <c r="I26" s="705"/>
      <c r="J26" s="705"/>
      <c r="K26" s="705"/>
      <c r="L26" s="705"/>
      <c r="AR26" s="190"/>
    </row>
    <row r="27" spans="1:12" s="170" customFormat="1" ht="18.75">
      <c r="A27" s="699"/>
      <c r="B27" s="699"/>
      <c r="C27" s="699"/>
      <c r="D27" s="699"/>
      <c r="E27" s="182"/>
      <c r="F27" s="700"/>
      <c r="G27" s="700"/>
      <c r="H27" s="700"/>
      <c r="I27" s="700"/>
      <c r="J27" s="700"/>
      <c r="K27" s="700"/>
      <c r="L27" s="700"/>
    </row>
    <row r="28" spans="1:35" ht="18">
      <c r="A28" s="187"/>
      <c r="B28" s="187"/>
      <c r="C28" s="182"/>
      <c r="D28" s="182"/>
      <c r="E28" s="182"/>
      <c r="F28" s="182"/>
      <c r="G28" s="182"/>
      <c r="H28" s="182"/>
      <c r="I28" s="182"/>
      <c r="J28" s="182"/>
      <c r="K28" s="182"/>
      <c r="L28" s="182"/>
      <c r="AG28" s="233" t="s">
        <v>281</v>
      </c>
      <c r="AI28" s="190">
        <f>82/88</f>
        <v>0.9318181818181818</v>
      </c>
    </row>
    <row r="29" spans="1:12" ht="18">
      <c r="A29" s="187"/>
      <c r="B29" s="761" t="s">
        <v>284</v>
      </c>
      <c r="C29" s="761"/>
      <c r="D29" s="182"/>
      <c r="E29" s="182"/>
      <c r="F29" s="182"/>
      <c r="G29" s="182"/>
      <c r="H29" s="761" t="s">
        <v>284</v>
      </c>
      <c r="I29" s="761"/>
      <c r="J29" s="761"/>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190</v>
      </c>
      <c r="B32" s="185"/>
      <c r="C32" s="186"/>
      <c r="D32" s="186"/>
      <c r="E32" s="186"/>
      <c r="F32" s="186"/>
      <c r="G32" s="186"/>
      <c r="H32" s="186"/>
      <c r="I32" s="186"/>
      <c r="J32" s="186"/>
      <c r="K32" s="186"/>
      <c r="L32" s="186"/>
    </row>
    <row r="33" spans="1:12" s="211" customFormat="1" ht="18.75" hidden="1">
      <c r="A33" s="237"/>
      <c r="B33" s="279" t="s">
        <v>191</v>
      </c>
      <c r="C33" s="279"/>
      <c r="D33" s="279"/>
      <c r="E33" s="236"/>
      <c r="F33" s="236"/>
      <c r="G33" s="236"/>
      <c r="H33" s="236"/>
      <c r="I33" s="236"/>
      <c r="J33" s="236"/>
      <c r="K33" s="236"/>
      <c r="L33" s="236"/>
    </row>
    <row r="34" spans="1:12" s="211" customFormat="1" ht="18.75" hidden="1">
      <c r="A34" s="237"/>
      <c r="B34" s="279" t="s">
        <v>192</v>
      </c>
      <c r="C34" s="279"/>
      <c r="D34" s="279"/>
      <c r="E34" s="279"/>
      <c r="F34" s="236"/>
      <c r="G34" s="236"/>
      <c r="H34" s="236"/>
      <c r="I34" s="236"/>
      <c r="J34" s="236"/>
      <c r="K34" s="236"/>
      <c r="L34" s="236"/>
    </row>
    <row r="35" spans="1:12" s="211" customFormat="1" ht="18.75" hidden="1">
      <c r="A35" s="237"/>
      <c r="B35" s="236" t="s">
        <v>193</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597" t="s">
        <v>237</v>
      </c>
      <c r="B37" s="597"/>
      <c r="C37" s="597"/>
      <c r="D37" s="597"/>
      <c r="E37" s="210"/>
      <c r="F37" s="598" t="s">
        <v>238</v>
      </c>
      <c r="G37" s="598"/>
      <c r="H37" s="598"/>
      <c r="I37" s="598"/>
      <c r="J37" s="598"/>
      <c r="K37" s="598"/>
      <c r="L37" s="598"/>
      <c r="M37" s="127"/>
    </row>
    <row r="38" spans="1:12" ht="18">
      <c r="A38" s="187"/>
      <c r="B38" s="187"/>
      <c r="C38" s="182"/>
      <c r="D38" s="182"/>
      <c r="E38" s="182"/>
      <c r="F38" s="182"/>
      <c r="G38" s="182"/>
      <c r="H38" s="182"/>
      <c r="I38" s="182"/>
      <c r="J38" s="182"/>
      <c r="K38" s="182"/>
      <c r="L38" s="182"/>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780" t="s">
        <v>194</v>
      </c>
      <c r="B1" s="780"/>
      <c r="C1" s="780"/>
      <c r="D1" s="770" t="s">
        <v>360</v>
      </c>
      <c r="E1" s="770"/>
      <c r="F1" s="770"/>
      <c r="G1" s="770"/>
      <c r="H1" s="770"/>
      <c r="I1" s="170"/>
      <c r="J1" s="171" t="s">
        <v>354</v>
      </c>
      <c r="K1" s="280"/>
      <c r="L1" s="280"/>
    </row>
    <row r="2" spans="1:12" ht="15.75" customHeight="1">
      <c r="A2" s="784" t="s">
        <v>295</v>
      </c>
      <c r="B2" s="784"/>
      <c r="C2" s="784"/>
      <c r="D2" s="770"/>
      <c r="E2" s="770"/>
      <c r="F2" s="770"/>
      <c r="G2" s="770"/>
      <c r="H2" s="770"/>
      <c r="I2" s="170"/>
      <c r="J2" s="281" t="s">
        <v>296</v>
      </c>
      <c r="K2" s="281"/>
      <c r="L2" s="281"/>
    </row>
    <row r="3" spans="1:12" ht="18.75" customHeight="1">
      <c r="A3" s="690" t="s">
        <v>247</v>
      </c>
      <c r="B3" s="690"/>
      <c r="C3" s="690"/>
      <c r="D3" s="167"/>
      <c r="E3" s="167"/>
      <c r="F3" s="167"/>
      <c r="G3" s="167"/>
      <c r="H3" s="167"/>
      <c r="I3" s="170"/>
      <c r="J3" s="174" t="s">
        <v>353</v>
      </c>
      <c r="K3" s="174"/>
      <c r="L3" s="174"/>
    </row>
    <row r="4" spans="1:12" ht="15.75" customHeight="1">
      <c r="A4" s="781" t="s">
        <v>323</v>
      </c>
      <c r="B4" s="781"/>
      <c r="C4" s="781"/>
      <c r="D4" s="796"/>
      <c r="E4" s="796"/>
      <c r="F4" s="796"/>
      <c r="G4" s="796"/>
      <c r="H4" s="796"/>
      <c r="I4" s="170"/>
      <c r="J4" s="282" t="s">
        <v>288</v>
      </c>
      <c r="K4" s="282"/>
      <c r="L4" s="282"/>
    </row>
    <row r="5" spans="1:12" ht="15.75">
      <c r="A5" s="785"/>
      <c r="B5" s="785"/>
      <c r="C5" s="166"/>
      <c r="D5" s="170"/>
      <c r="E5" s="170"/>
      <c r="F5" s="170"/>
      <c r="G5" s="170"/>
      <c r="H5" s="283"/>
      <c r="I5" s="797" t="s">
        <v>324</v>
      </c>
      <c r="J5" s="797"/>
      <c r="K5" s="797"/>
      <c r="L5" s="797"/>
    </row>
    <row r="6" spans="1:12" ht="18.75" customHeight="1">
      <c r="A6" s="682" t="s">
        <v>55</v>
      </c>
      <c r="B6" s="683"/>
      <c r="C6" s="792" t="s">
        <v>195</v>
      </c>
      <c r="D6" s="703" t="s">
        <v>196</v>
      </c>
      <c r="E6" s="795"/>
      <c r="F6" s="704"/>
      <c r="G6" s="703" t="s">
        <v>197</v>
      </c>
      <c r="H6" s="795"/>
      <c r="I6" s="795"/>
      <c r="J6" s="795"/>
      <c r="K6" s="795"/>
      <c r="L6" s="704"/>
    </row>
    <row r="7" spans="1:12" ht="15.75" customHeight="1">
      <c r="A7" s="684"/>
      <c r="B7" s="685"/>
      <c r="C7" s="794"/>
      <c r="D7" s="703" t="s">
        <v>7</v>
      </c>
      <c r="E7" s="795"/>
      <c r="F7" s="704"/>
      <c r="G7" s="792" t="s">
        <v>30</v>
      </c>
      <c r="H7" s="703" t="s">
        <v>7</v>
      </c>
      <c r="I7" s="795"/>
      <c r="J7" s="795"/>
      <c r="K7" s="795"/>
      <c r="L7" s="704"/>
    </row>
    <row r="8" spans="1:12" ht="14.25" customHeight="1">
      <c r="A8" s="684"/>
      <c r="B8" s="685"/>
      <c r="C8" s="794"/>
      <c r="D8" s="792" t="s">
        <v>198</v>
      </c>
      <c r="E8" s="792" t="s">
        <v>199</v>
      </c>
      <c r="F8" s="792" t="s">
        <v>200</v>
      </c>
      <c r="G8" s="794"/>
      <c r="H8" s="792" t="s">
        <v>201</v>
      </c>
      <c r="I8" s="792" t="s">
        <v>202</v>
      </c>
      <c r="J8" s="792" t="s">
        <v>203</v>
      </c>
      <c r="K8" s="792" t="s">
        <v>204</v>
      </c>
      <c r="L8" s="792" t="s">
        <v>205</v>
      </c>
    </row>
    <row r="9" spans="1:12" ht="77.25" customHeight="1">
      <c r="A9" s="686"/>
      <c r="B9" s="687"/>
      <c r="C9" s="793"/>
      <c r="D9" s="793"/>
      <c r="E9" s="793"/>
      <c r="F9" s="793"/>
      <c r="G9" s="793"/>
      <c r="H9" s="793"/>
      <c r="I9" s="793"/>
      <c r="J9" s="793"/>
      <c r="K9" s="793"/>
      <c r="L9" s="793"/>
    </row>
    <row r="10" spans="1:12" s="271" customFormat="1" ht="16.5" customHeight="1">
      <c r="A10" s="786" t="s">
        <v>6</v>
      </c>
      <c r="B10" s="787"/>
      <c r="C10" s="220">
        <v>1</v>
      </c>
      <c r="D10" s="220">
        <v>2</v>
      </c>
      <c r="E10" s="220">
        <v>3</v>
      </c>
      <c r="F10" s="220">
        <v>4</v>
      </c>
      <c r="G10" s="220">
        <v>5</v>
      </c>
      <c r="H10" s="220">
        <v>6</v>
      </c>
      <c r="I10" s="220">
        <v>7</v>
      </c>
      <c r="J10" s="220">
        <v>8</v>
      </c>
      <c r="K10" s="221" t="s">
        <v>61</v>
      </c>
      <c r="L10" s="221" t="s">
        <v>81</v>
      </c>
    </row>
    <row r="11" spans="1:12" s="271" customFormat="1" ht="16.5" customHeight="1">
      <c r="A11" s="790" t="s">
        <v>292</v>
      </c>
      <c r="B11" s="791"/>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788" t="s">
        <v>293</v>
      </c>
      <c r="B12" s="789"/>
      <c r="C12" s="224">
        <v>12</v>
      </c>
      <c r="D12" s="224">
        <v>0</v>
      </c>
      <c r="E12" s="224">
        <v>1</v>
      </c>
      <c r="F12" s="224">
        <v>11</v>
      </c>
      <c r="G12" s="224">
        <v>10</v>
      </c>
      <c r="H12" s="224">
        <v>0</v>
      </c>
      <c r="I12" s="224">
        <v>0</v>
      </c>
      <c r="J12" s="224">
        <v>0</v>
      </c>
      <c r="K12" s="224">
        <v>6</v>
      </c>
      <c r="L12" s="224">
        <v>4</v>
      </c>
    </row>
    <row r="13" spans="1:32" s="271" customFormat="1" ht="16.5" customHeight="1">
      <c r="A13" s="782" t="s">
        <v>30</v>
      </c>
      <c r="B13" s="783"/>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261</v>
      </c>
    </row>
    <row r="14" spans="1:37" s="271" customFormat="1" ht="16.5" customHeight="1">
      <c r="A14" s="274" t="s">
        <v>0</v>
      </c>
      <c r="B14" s="198" t="s">
        <v>124</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262</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263</v>
      </c>
      <c r="C17" s="226">
        <f t="shared" si="2"/>
        <v>1</v>
      </c>
      <c r="D17" s="231">
        <v>0</v>
      </c>
      <c r="E17" s="231">
        <v>0</v>
      </c>
      <c r="F17" s="231">
        <v>1</v>
      </c>
      <c r="G17" s="226">
        <f t="shared" si="1"/>
        <v>1</v>
      </c>
      <c r="H17" s="231">
        <v>0</v>
      </c>
      <c r="I17" s="231">
        <v>0</v>
      </c>
      <c r="J17" s="273">
        <v>0</v>
      </c>
      <c r="K17" s="273">
        <v>0</v>
      </c>
      <c r="L17" s="273">
        <v>1</v>
      </c>
      <c r="M17" s="285"/>
      <c r="AF17" s="199" t="s">
        <v>264</v>
      </c>
    </row>
    <row r="18" spans="1:14" s="271" customFormat="1" ht="15.75" customHeight="1">
      <c r="A18" s="200">
        <v>3</v>
      </c>
      <c r="B18" s="68" t="s">
        <v>265</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266</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267</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268</v>
      </c>
      <c r="C21" s="226">
        <f t="shared" si="2"/>
        <v>0</v>
      </c>
      <c r="D21" s="231">
        <v>0</v>
      </c>
      <c r="E21" s="231">
        <v>0</v>
      </c>
      <c r="F21" s="231">
        <v>0</v>
      </c>
      <c r="G21" s="226">
        <f t="shared" si="1"/>
        <v>0</v>
      </c>
      <c r="H21" s="231">
        <v>0</v>
      </c>
      <c r="I21" s="231">
        <v>0</v>
      </c>
      <c r="J21" s="273">
        <v>0</v>
      </c>
      <c r="K21" s="273">
        <v>0</v>
      </c>
      <c r="L21" s="273">
        <v>0</v>
      </c>
      <c r="M21" s="285"/>
      <c r="AJ21" s="271" t="s">
        <v>269</v>
      </c>
      <c r="AK21" s="271" t="s">
        <v>270</v>
      </c>
      <c r="AL21" s="271" t="s">
        <v>271</v>
      </c>
      <c r="AM21" s="199" t="s">
        <v>272</v>
      </c>
    </row>
    <row r="22" spans="1:39" s="271" customFormat="1" ht="15.75" customHeight="1">
      <c r="A22" s="200">
        <v>7</v>
      </c>
      <c r="B22" s="68" t="s">
        <v>273</v>
      </c>
      <c r="C22" s="226">
        <f t="shared" si="2"/>
        <v>0</v>
      </c>
      <c r="D22" s="231">
        <v>0</v>
      </c>
      <c r="E22" s="231">
        <v>0</v>
      </c>
      <c r="F22" s="231">
        <v>0</v>
      </c>
      <c r="G22" s="226">
        <f t="shared" si="1"/>
        <v>0</v>
      </c>
      <c r="H22" s="231">
        <v>0</v>
      </c>
      <c r="I22" s="231">
        <v>0</v>
      </c>
      <c r="J22" s="273">
        <v>0</v>
      </c>
      <c r="K22" s="273">
        <v>0</v>
      </c>
      <c r="L22" s="273">
        <v>0</v>
      </c>
      <c r="M22" s="285"/>
      <c r="N22" s="178"/>
      <c r="AM22" s="199" t="s">
        <v>274</v>
      </c>
    </row>
    <row r="23" spans="1:13" s="271" customFormat="1" ht="15.75" customHeight="1">
      <c r="A23" s="200">
        <v>8</v>
      </c>
      <c r="B23" s="68" t="s">
        <v>275</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276</v>
      </c>
      <c r="C24" s="226">
        <f t="shared" si="2"/>
        <v>0</v>
      </c>
      <c r="D24" s="231">
        <v>0</v>
      </c>
      <c r="E24" s="231">
        <v>0</v>
      </c>
      <c r="F24" s="231">
        <v>0</v>
      </c>
      <c r="G24" s="226">
        <f t="shared" si="1"/>
        <v>0</v>
      </c>
      <c r="H24" s="231">
        <v>0</v>
      </c>
      <c r="I24" s="231">
        <v>0</v>
      </c>
      <c r="J24" s="273">
        <v>0</v>
      </c>
      <c r="K24" s="273">
        <v>0</v>
      </c>
      <c r="L24" s="273">
        <v>0</v>
      </c>
      <c r="M24" s="285"/>
      <c r="AJ24" s="271" t="s">
        <v>269</v>
      </c>
    </row>
    <row r="25" spans="1:36" s="271" customFormat="1" ht="15.75" customHeight="1">
      <c r="A25" s="200">
        <v>10</v>
      </c>
      <c r="B25" s="68" t="s">
        <v>277</v>
      </c>
      <c r="C25" s="226">
        <f t="shared" si="2"/>
        <v>1</v>
      </c>
      <c r="D25" s="231">
        <v>0</v>
      </c>
      <c r="E25" s="231">
        <v>0</v>
      </c>
      <c r="F25" s="231">
        <v>1</v>
      </c>
      <c r="G25" s="226">
        <f t="shared" si="1"/>
        <v>1</v>
      </c>
      <c r="H25" s="231">
        <v>0</v>
      </c>
      <c r="I25" s="231">
        <v>0</v>
      </c>
      <c r="J25" s="273">
        <v>0</v>
      </c>
      <c r="K25" s="273">
        <v>0</v>
      </c>
      <c r="L25" s="273">
        <v>1</v>
      </c>
      <c r="M25" s="285"/>
      <c r="AJ25" s="199" t="s">
        <v>278</v>
      </c>
    </row>
    <row r="26" spans="1:44" s="271" customFormat="1" ht="15.75" customHeight="1">
      <c r="A26" s="200">
        <v>11</v>
      </c>
      <c r="B26" s="68" t="s">
        <v>279</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12" t="s">
        <v>280</v>
      </c>
      <c r="B28" s="712"/>
      <c r="C28" s="712"/>
      <c r="D28" s="712"/>
      <c r="E28" s="712"/>
      <c r="F28" s="182"/>
      <c r="G28" s="181"/>
      <c r="H28" s="294" t="s">
        <v>325</v>
      </c>
      <c r="I28" s="295"/>
      <c r="J28" s="295"/>
      <c r="K28" s="295"/>
      <c r="L28" s="295"/>
      <c r="AG28" s="233" t="s">
        <v>281</v>
      </c>
      <c r="AI28" s="190">
        <f>82/88</f>
        <v>0.9318181818181818</v>
      </c>
    </row>
    <row r="29" spans="1:12" ht="15" customHeight="1">
      <c r="A29" s="702" t="s">
        <v>4</v>
      </c>
      <c r="B29" s="702"/>
      <c r="C29" s="702"/>
      <c r="D29" s="702"/>
      <c r="E29" s="702"/>
      <c r="F29" s="182"/>
      <c r="G29" s="183"/>
      <c r="H29" s="705" t="s">
        <v>147</v>
      </c>
      <c r="I29" s="705"/>
      <c r="J29" s="705"/>
      <c r="K29" s="705"/>
      <c r="L29" s="705"/>
    </row>
    <row r="30" spans="1:14" s="170" customFormat="1" ht="18.75">
      <c r="A30" s="699"/>
      <c r="B30" s="699"/>
      <c r="C30" s="699"/>
      <c r="D30" s="699"/>
      <c r="E30" s="699"/>
      <c r="F30" s="296"/>
      <c r="G30" s="182"/>
      <c r="H30" s="700"/>
      <c r="I30" s="700"/>
      <c r="J30" s="700"/>
      <c r="K30" s="700"/>
      <c r="L30" s="700"/>
      <c r="M30" s="297"/>
      <c r="N30" s="297"/>
    </row>
    <row r="31" spans="1:12" ht="18">
      <c r="A31" s="182"/>
      <c r="B31" s="182"/>
      <c r="C31" s="182"/>
      <c r="D31" s="182"/>
      <c r="E31" s="182"/>
      <c r="F31" s="182"/>
      <c r="G31" s="182"/>
      <c r="H31" s="182"/>
      <c r="I31" s="182"/>
      <c r="J31" s="182"/>
      <c r="K31" s="182"/>
      <c r="L31" s="298"/>
    </row>
    <row r="32" spans="1:12" ht="18">
      <c r="A32" s="182"/>
      <c r="B32" s="761" t="s">
        <v>284</v>
      </c>
      <c r="C32" s="761"/>
      <c r="D32" s="761"/>
      <c r="E32" s="761"/>
      <c r="F32" s="182"/>
      <c r="G32" s="182"/>
      <c r="H32" s="182"/>
      <c r="I32" s="761" t="s">
        <v>284</v>
      </c>
      <c r="J32" s="761"/>
      <c r="K32" s="761"/>
      <c r="L32" s="298"/>
    </row>
    <row r="33" spans="1:12" ht="10.5" customHeight="1">
      <c r="A33" s="182"/>
      <c r="B33" s="182"/>
      <c r="C33" s="299" t="s">
        <v>283</v>
      </c>
      <c r="D33" s="299"/>
      <c r="E33" s="299"/>
      <c r="F33" s="299"/>
      <c r="G33" s="299"/>
      <c r="H33" s="299"/>
      <c r="I33" s="299"/>
      <c r="J33" s="300" t="s">
        <v>283</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798" t="s">
        <v>206</v>
      </c>
      <c r="C40" s="798"/>
      <c r="D40" s="798"/>
      <c r="E40" s="798"/>
      <c r="F40" s="798"/>
      <c r="G40" s="303"/>
      <c r="H40" s="301"/>
      <c r="I40" s="301"/>
      <c r="J40" s="301"/>
      <c r="K40" s="301"/>
      <c r="L40" s="301"/>
      <c r="M40" s="265"/>
      <c r="N40" s="265"/>
      <c r="O40" s="265"/>
      <c r="P40" s="265"/>
    </row>
    <row r="41" spans="1:12" ht="12.75" customHeight="1" hidden="1">
      <c r="A41" s="182"/>
      <c r="B41" s="279" t="s">
        <v>207</v>
      </c>
      <c r="C41" s="304"/>
      <c r="D41" s="304"/>
      <c r="E41" s="304"/>
      <c r="F41" s="304"/>
      <c r="G41" s="182"/>
      <c r="H41" s="301"/>
      <c r="I41" s="301"/>
      <c r="J41" s="301"/>
      <c r="K41" s="301"/>
      <c r="L41" s="301"/>
    </row>
    <row r="42" spans="1:12" ht="12.75" customHeight="1" hidden="1">
      <c r="A42" s="182"/>
      <c r="B42" s="236" t="s">
        <v>208</v>
      </c>
      <c r="C42" s="304"/>
      <c r="D42" s="304"/>
      <c r="E42" s="304"/>
      <c r="F42" s="304"/>
      <c r="G42" s="182"/>
      <c r="H42" s="301"/>
      <c r="I42" s="301"/>
      <c r="J42" s="301"/>
      <c r="K42" s="301"/>
      <c r="L42" s="301"/>
    </row>
    <row r="43" spans="1:12" ht="18.75">
      <c r="A43" s="597" t="s">
        <v>326</v>
      </c>
      <c r="B43" s="597"/>
      <c r="C43" s="597"/>
      <c r="D43" s="597"/>
      <c r="E43" s="597"/>
      <c r="F43" s="182"/>
      <c r="G43" s="301"/>
      <c r="H43" s="598" t="s">
        <v>238</v>
      </c>
      <c r="I43" s="598"/>
      <c r="J43" s="598"/>
      <c r="K43" s="598"/>
      <c r="L43" s="598"/>
    </row>
    <row r="44" spans="1:12" ht="12.75" customHeight="1">
      <c r="A44" s="182"/>
      <c r="B44" s="182"/>
      <c r="C44" s="182"/>
      <c r="D44" s="182"/>
      <c r="E44" s="182"/>
      <c r="F44" s="182"/>
      <c r="G44" s="182"/>
      <c r="H44" s="301"/>
      <c r="I44" s="301"/>
      <c r="J44" s="301"/>
      <c r="K44" s="301"/>
      <c r="L44" s="301"/>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693" t="s">
        <v>209</v>
      </c>
      <c r="B1" s="693"/>
      <c r="C1" s="693"/>
      <c r="D1" s="693"/>
      <c r="E1" s="306"/>
      <c r="F1" s="688" t="s">
        <v>361</v>
      </c>
      <c r="G1" s="688"/>
      <c r="H1" s="688"/>
      <c r="I1" s="688"/>
      <c r="J1" s="688"/>
      <c r="K1" s="688"/>
      <c r="L1" s="688"/>
      <c r="M1" s="688"/>
      <c r="N1" s="688"/>
      <c r="O1" s="688"/>
      <c r="P1" s="307" t="s">
        <v>285</v>
      </c>
      <c r="Q1" s="308"/>
      <c r="R1" s="308"/>
      <c r="S1" s="308"/>
      <c r="T1" s="308"/>
    </row>
    <row r="2" spans="1:20" s="177" customFormat="1" ht="20.25" customHeight="1">
      <c r="A2" s="800" t="s">
        <v>295</v>
      </c>
      <c r="B2" s="800"/>
      <c r="C2" s="800"/>
      <c r="D2" s="800"/>
      <c r="E2" s="306"/>
      <c r="F2" s="688"/>
      <c r="G2" s="688"/>
      <c r="H2" s="688"/>
      <c r="I2" s="688"/>
      <c r="J2" s="688"/>
      <c r="K2" s="688"/>
      <c r="L2" s="688"/>
      <c r="M2" s="688"/>
      <c r="N2" s="688"/>
      <c r="O2" s="688"/>
      <c r="P2" s="308" t="s">
        <v>327</v>
      </c>
      <c r="Q2" s="308"/>
      <c r="R2" s="308"/>
      <c r="S2" s="308"/>
      <c r="T2" s="308"/>
    </row>
    <row r="3" spans="1:20" s="177" customFormat="1" ht="15" customHeight="1">
      <c r="A3" s="800" t="s">
        <v>247</v>
      </c>
      <c r="B3" s="800"/>
      <c r="C3" s="800"/>
      <c r="D3" s="800"/>
      <c r="E3" s="306"/>
      <c r="F3" s="688"/>
      <c r="G3" s="688"/>
      <c r="H3" s="688"/>
      <c r="I3" s="688"/>
      <c r="J3" s="688"/>
      <c r="K3" s="688"/>
      <c r="L3" s="688"/>
      <c r="M3" s="688"/>
      <c r="N3" s="688"/>
      <c r="O3" s="688"/>
      <c r="P3" s="307" t="s">
        <v>353</v>
      </c>
      <c r="Q3" s="307"/>
      <c r="R3" s="307"/>
      <c r="S3" s="309"/>
      <c r="T3" s="309"/>
    </row>
    <row r="4" spans="1:20" s="177" customFormat="1" ht="15.75" customHeight="1">
      <c r="A4" s="799" t="s">
        <v>328</v>
      </c>
      <c r="B4" s="799"/>
      <c r="C4" s="799"/>
      <c r="D4" s="799"/>
      <c r="E4" s="307"/>
      <c r="F4" s="688"/>
      <c r="G4" s="688"/>
      <c r="H4" s="688"/>
      <c r="I4" s="688"/>
      <c r="J4" s="688"/>
      <c r="K4" s="688"/>
      <c r="L4" s="688"/>
      <c r="M4" s="688"/>
      <c r="N4" s="688"/>
      <c r="O4" s="688"/>
      <c r="P4" s="308" t="s">
        <v>297</v>
      </c>
      <c r="Q4" s="307"/>
      <c r="R4" s="307"/>
      <c r="S4" s="309"/>
      <c r="T4" s="309"/>
    </row>
    <row r="5" spans="1:18" s="177" customFormat="1" ht="24" customHeight="1">
      <c r="A5" s="310"/>
      <c r="B5" s="310"/>
      <c r="C5" s="310"/>
      <c r="F5" s="801"/>
      <c r="G5" s="801"/>
      <c r="H5" s="801"/>
      <c r="I5" s="801"/>
      <c r="J5" s="801"/>
      <c r="K5" s="801"/>
      <c r="L5" s="801"/>
      <c r="M5" s="801"/>
      <c r="N5" s="801"/>
      <c r="O5" s="801"/>
      <c r="P5" s="311" t="s">
        <v>329</v>
      </c>
      <c r="Q5" s="312"/>
      <c r="R5" s="312"/>
    </row>
    <row r="6" spans="1:20" s="313" customFormat="1" ht="21.75" customHeight="1">
      <c r="A6" s="812" t="s">
        <v>55</v>
      </c>
      <c r="B6" s="813"/>
      <c r="C6" s="696" t="s">
        <v>31</v>
      </c>
      <c r="D6" s="680"/>
      <c r="E6" s="696" t="s">
        <v>7</v>
      </c>
      <c r="F6" s="804"/>
      <c r="G6" s="804"/>
      <c r="H6" s="804"/>
      <c r="I6" s="804"/>
      <c r="J6" s="804"/>
      <c r="K6" s="804"/>
      <c r="L6" s="804"/>
      <c r="M6" s="804"/>
      <c r="N6" s="804"/>
      <c r="O6" s="804"/>
      <c r="P6" s="804"/>
      <c r="Q6" s="804"/>
      <c r="R6" s="804"/>
      <c r="S6" s="804"/>
      <c r="T6" s="680"/>
    </row>
    <row r="7" spans="1:21" s="313" customFormat="1" ht="22.5" customHeight="1">
      <c r="A7" s="814"/>
      <c r="B7" s="815"/>
      <c r="C7" s="713" t="s">
        <v>330</v>
      </c>
      <c r="D7" s="713" t="s">
        <v>331</v>
      </c>
      <c r="E7" s="696" t="s">
        <v>210</v>
      </c>
      <c r="F7" s="807"/>
      <c r="G7" s="807"/>
      <c r="H7" s="807"/>
      <c r="I7" s="807"/>
      <c r="J7" s="807"/>
      <c r="K7" s="807"/>
      <c r="L7" s="808"/>
      <c r="M7" s="696" t="s">
        <v>332</v>
      </c>
      <c r="N7" s="804"/>
      <c r="O7" s="804"/>
      <c r="P7" s="804"/>
      <c r="Q7" s="804"/>
      <c r="R7" s="804"/>
      <c r="S7" s="804"/>
      <c r="T7" s="680"/>
      <c r="U7" s="314"/>
    </row>
    <row r="8" spans="1:20" s="313" customFormat="1" ht="42.75" customHeight="1">
      <c r="A8" s="814"/>
      <c r="B8" s="815"/>
      <c r="C8" s="714"/>
      <c r="D8" s="714"/>
      <c r="E8" s="677" t="s">
        <v>333</v>
      </c>
      <c r="F8" s="677"/>
      <c r="G8" s="696" t="s">
        <v>334</v>
      </c>
      <c r="H8" s="804"/>
      <c r="I8" s="804"/>
      <c r="J8" s="804"/>
      <c r="K8" s="804"/>
      <c r="L8" s="680"/>
      <c r="M8" s="677" t="s">
        <v>335</v>
      </c>
      <c r="N8" s="677"/>
      <c r="O8" s="696" t="s">
        <v>334</v>
      </c>
      <c r="P8" s="804"/>
      <c r="Q8" s="804"/>
      <c r="R8" s="804"/>
      <c r="S8" s="804"/>
      <c r="T8" s="680"/>
    </row>
    <row r="9" spans="1:20" s="313" customFormat="1" ht="35.25" customHeight="1">
      <c r="A9" s="814"/>
      <c r="B9" s="815"/>
      <c r="C9" s="714"/>
      <c r="D9" s="714"/>
      <c r="E9" s="713" t="s">
        <v>211</v>
      </c>
      <c r="F9" s="713" t="s">
        <v>212</v>
      </c>
      <c r="G9" s="805" t="s">
        <v>213</v>
      </c>
      <c r="H9" s="806"/>
      <c r="I9" s="805" t="s">
        <v>214</v>
      </c>
      <c r="J9" s="806"/>
      <c r="K9" s="805" t="s">
        <v>215</v>
      </c>
      <c r="L9" s="806"/>
      <c r="M9" s="713" t="s">
        <v>216</v>
      </c>
      <c r="N9" s="713" t="s">
        <v>212</v>
      </c>
      <c r="O9" s="805" t="s">
        <v>213</v>
      </c>
      <c r="P9" s="806"/>
      <c r="Q9" s="805" t="s">
        <v>217</v>
      </c>
      <c r="R9" s="806"/>
      <c r="S9" s="805" t="s">
        <v>218</v>
      </c>
      <c r="T9" s="806"/>
    </row>
    <row r="10" spans="1:20" s="313" customFormat="1" ht="25.5" customHeight="1">
      <c r="A10" s="805"/>
      <c r="B10" s="806"/>
      <c r="C10" s="715"/>
      <c r="D10" s="715"/>
      <c r="E10" s="715"/>
      <c r="F10" s="715"/>
      <c r="G10" s="215" t="s">
        <v>216</v>
      </c>
      <c r="H10" s="215" t="s">
        <v>212</v>
      </c>
      <c r="I10" s="219" t="s">
        <v>216</v>
      </c>
      <c r="J10" s="215" t="s">
        <v>212</v>
      </c>
      <c r="K10" s="219" t="s">
        <v>216</v>
      </c>
      <c r="L10" s="215" t="s">
        <v>212</v>
      </c>
      <c r="M10" s="715"/>
      <c r="N10" s="715"/>
      <c r="O10" s="215" t="s">
        <v>216</v>
      </c>
      <c r="P10" s="215" t="s">
        <v>212</v>
      </c>
      <c r="Q10" s="219" t="s">
        <v>216</v>
      </c>
      <c r="R10" s="215" t="s">
        <v>212</v>
      </c>
      <c r="S10" s="219" t="s">
        <v>216</v>
      </c>
      <c r="T10" s="215" t="s">
        <v>212</v>
      </c>
    </row>
    <row r="11" spans="1:32" s="222" customFormat="1" ht="12.75">
      <c r="A11" s="802" t="s">
        <v>6</v>
      </c>
      <c r="B11" s="803"/>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261</v>
      </c>
    </row>
    <row r="12" spans="1:20" s="222" customFormat="1" ht="20.25" customHeight="1">
      <c r="A12" s="818" t="s">
        <v>317</v>
      </c>
      <c r="B12" s="819"/>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16" t="s">
        <v>293</v>
      </c>
      <c r="B13" s="817"/>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09" t="s">
        <v>30</v>
      </c>
      <c r="B14" s="810"/>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124</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262</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264</v>
      </c>
    </row>
    <row r="18" spans="1:20" s="178" customFormat="1" ht="15.75" customHeight="1">
      <c r="A18" s="200">
        <v>2</v>
      </c>
      <c r="B18" s="68" t="s">
        <v>294</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265</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266</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267</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269</v>
      </c>
      <c r="AK21" s="178" t="s">
        <v>270</v>
      </c>
      <c r="AL21" s="178" t="s">
        <v>271</v>
      </c>
      <c r="AM21" s="199" t="s">
        <v>272</v>
      </c>
    </row>
    <row r="22" spans="1:39" s="178" customFormat="1" ht="15.75" customHeight="1">
      <c r="A22" s="200">
        <v>6</v>
      </c>
      <c r="B22" s="68" t="s">
        <v>268</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274</v>
      </c>
    </row>
    <row r="23" spans="1:20" s="178" customFormat="1" ht="15.75" customHeight="1">
      <c r="A23" s="200">
        <v>7</v>
      </c>
      <c r="B23" s="68" t="s">
        <v>273</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275</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269</v>
      </c>
    </row>
    <row r="25" spans="1:36" s="178" customFormat="1" ht="15.75" customHeight="1">
      <c r="A25" s="200">
        <v>9</v>
      </c>
      <c r="B25" s="68" t="s">
        <v>276</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278</v>
      </c>
    </row>
    <row r="26" spans="1:44" s="178" customFormat="1" ht="15.75" customHeight="1">
      <c r="A26" s="200">
        <v>10</v>
      </c>
      <c r="B26" s="68" t="s">
        <v>277</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279</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281</v>
      </c>
      <c r="AI28" s="190">
        <f>82/88</f>
        <v>0.9318181818181818</v>
      </c>
    </row>
    <row r="29" spans="1:20" ht="15.75" customHeight="1">
      <c r="A29" s="180"/>
      <c r="B29" s="712" t="s">
        <v>280</v>
      </c>
      <c r="C29" s="712"/>
      <c r="D29" s="712"/>
      <c r="E29" s="712"/>
      <c r="F29" s="712"/>
      <c r="G29" s="712"/>
      <c r="H29" s="181"/>
      <c r="I29" s="181"/>
      <c r="J29" s="182"/>
      <c r="K29" s="181"/>
      <c r="L29" s="717" t="s">
        <v>280</v>
      </c>
      <c r="M29" s="717"/>
      <c r="N29" s="717"/>
      <c r="O29" s="717"/>
      <c r="P29" s="717"/>
      <c r="Q29" s="717"/>
      <c r="R29" s="717"/>
      <c r="S29" s="717"/>
      <c r="T29" s="717"/>
    </row>
    <row r="30" spans="1:20" ht="15" customHeight="1">
      <c r="A30" s="180"/>
      <c r="B30" s="702" t="s">
        <v>35</v>
      </c>
      <c r="C30" s="702"/>
      <c r="D30" s="702"/>
      <c r="E30" s="702"/>
      <c r="F30" s="702"/>
      <c r="G30" s="702"/>
      <c r="H30" s="183"/>
      <c r="I30" s="183"/>
      <c r="J30" s="183"/>
      <c r="K30" s="183"/>
      <c r="L30" s="705" t="s">
        <v>236</v>
      </c>
      <c r="M30" s="705"/>
      <c r="N30" s="705"/>
      <c r="O30" s="705"/>
      <c r="P30" s="705"/>
      <c r="Q30" s="705"/>
      <c r="R30" s="705"/>
      <c r="S30" s="705"/>
      <c r="T30" s="705"/>
    </row>
    <row r="31" spans="1:20" s="320" customFormat="1" ht="18.75">
      <c r="A31" s="318"/>
      <c r="B31" s="699"/>
      <c r="C31" s="699"/>
      <c r="D31" s="699"/>
      <c r="E31" s="699"/>
      <c r="F31" s="699"/>
      <c r="G31" s="319"/>
      <c r="H31" s="319"/>
      <c r="I31" s="319"/>
      <c r="J31" s="319"/>
      <c r="K31" s="319"/>
      <c r="L31" s="700"/>
      <c r="M31" s="700"/>
      <c r="N31" s="700"/>
      <c r="O31" s="700"/>
      <c r="P31" s="700"/>
      <c r="Q31" s="700"/>
      <c r="R31" s="700"/>
      <c r="S31" s="700"/>
      <c r="T31" s="700"/>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11" t="s">
        <v>284</v>
      </c>
      <c r="C33" s="811"/>
      <c r="D33" s="811"/>
      <c r="E33" s="811"/>
      <c r="F33" s="811"/>
      <c r="G33" s="321"/>
      <c r="H33" s="321"/>
      <c r="I33" s="321"/>
      <c r="J33" s="321"/>
      <c r="K33" s="321"/>
      <c r="L33" s="321"/>
      <c r="M33" s="321"/>
      <c r="N33" s="321"/>
      <c r="O33" s="811" t="s">
        <v>284</v>
      </c>
      <c r="P33" s="811"/>
      <c r="Q33" s="811"/>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206</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207</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219</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597" t="s">
        <v>237</v>
      </c>
      <c r="C39" s="597"/>
      <c r="D39" s="597"/>
      <c r="E39" s="597"/>
      <c r="F39" s="597"/>
      <c r="G39" s="597"/>
      <c r="H39" s="182"/>
      <c r="I39" s="182"/>
      <c r="J39" s="182"/>
      <c r="K39" s="182"/>
      <c r="L39" s="598" t="s">
        <v>238</v>
      </c>
      <c r="M39" s="598"/>
      <c r="N39" s="598"/>
      <c r="O39" s="598"/>
      <c r="P39" s="598"/>
      <c r="Q39" s="598"/>
      <c r="R39" s="598"/>
      <c r="S39" s="598"/>
      <c r="T39" s="598"/>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F1:O4"/>
    <mergeCell ref="O33:Q33"/>
    <mergeCell ref="M7:T7"/>
    <mergeCell ref="A6:B10"/>
    <mergeCell ref="G9:H9"/>
    <mergeCell ref="D7:D10"/>
    <mergeCell ref="C6:D6"/>
    <mergeCell ref="A13:B13"/>
    <mergeCell ref="A12:B12"/>
    <mergeCell ref="G8:L8"/>
    <mergeCell ref="B39:G39"/>
    <mergeCell ref="L29:T29"/>
    <mergeCell ref="L30:T30"/>
    <mergeCell ref="L39:T39"/>
    <mergeCell ref="B30:G30"/>
    <mergeCell ref="B29:G29"/>
    <mergeCell ref="B33:F33"/>
    <mergeCell ref="N9:N10"/>
    <mergeCell ref="O9:P9"/>
    <mergeCell ref="B31:F31"/>
    <mergeCell ref="L31:T31"/>
    <mergeCell ref="K9:L9"/>
    <mergeCell ref="E9:E10"/>
    <mergeCell ref="Q9:R9"/>
    <mergeCell ref="C7:C10"/>
    <mergeCell ref="I9:J9"/>
    <mergeCell ref="A14:B14"/>
    <mergeCell ref="F5:O5"/>
    <mergeCell ref="A11:B11"/>
    <mergeCell ref="O8:T8"/>
    <mergeCell ref="E8:F8"/>
    <mergeCell ref="S9:T9"/>
    <mergeCell ref="F9:F10"/>
    <mergeCell ref="E7:L7"/>
    <mergeCell ref="E6:T6"/>
    <mergeCell ref="M8:N8"/>
    <mergeCell ref="M9:M10"/>
    <mergeCell ref="A1:D1"/>
    <mergeCell ref="A4:D4"/>
    <mergeCell ref="A2:D2"/>
    <mergeCell ref="A3:D3"/>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pc</cp:lastModifiedBy>
  <cp:lastPrinted>2016-09-08T01:42:07Z</cp:lastPrinted>
  <dcterms:created xsi:type="dcterms:W3CDTF">2004-03-07T02:36:29Z</dcterms:created>
  <dcterms:modified xsi:type="dcterms:W3CDTF">2016-09-08T01:50:16Z</dcterms:modified>
  <cp:category/>
  <cp:version/>
  <cp:contentType/>
  <cp:contentStatus/>
</cp:coreProperties>
</file>